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ad\Documents\TECs\Outreach\E-Pack programme\My Electricity\"/>
    </mc:Choice>
  </mc:AlternateContent>
  <xr:revisionPtr revIDLastSave="0" documentId="13_ncr:1_{4EDA94B0-CC9E-4D1E-AE49-03967E31A1B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eneral" sheetId="18" r:id="rId1"/>
    <sheet name="Electricity" sheetId="20" r:id="rId2"/>
    <sheet name="Electric-items" sheetId="6" r:id="rId3"/>
    <sheet name="Baseload-items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21" l="1"/>
  <c r="D17" i="21"/>
  <c r="E17" i="21"/>
  <c r="D18" i="21"/>
  <c r="E18" i="21"/>
  <c r="D19" i="21"/>
  <c r="E19" i="21"/>
  <c r="D20" i="21"/>
  <c r="E20" i="21"/>
  <c r="D21" i="21"/>
  <c r="E21" i="21"/>
  <c r="D22" i="21"/>
  <c r="E22" i="21"/>
  <c r="D23" i="21"/>
  <c r="E23" i="21"/>
  <c r="D24" i="21"/>
  <c r="E24" i="21"/>
  <c r="D25" i="21"/>
  <c r="E25" i="21"/>
  <c r="D26" i="21"/>
  <c r="E26" i="21"/>
  <c r="D27" i="21"/>
  <c r="E27" i="21"/>
  <c r="E16" i="21"/>
  <c r="D16" i="21"/>
  <c r="D29" i="21" s="1"/>
  <c r="C17" i="21"/>
  <c r="C18" i="21"/>
  <c r="C19" i="21"/>
  <c r="C20" i="21"/>
  <c r="C21" i="21"/>
  <c r="C22" i="21"/>
  <c r="C23" i="21"/>
  <c r="C24" i="21"/>
  <c r="C25" i="21"/>
  <c r="C26" i="21"/>
  <c r="C27" i="21"/>
  <c r="C16" i="21"/>
  <c r="C29" i="21" s="1"/>
  <c r="C30" i="21" s="1"/>
  <c r="C11" i="6"/>
  <c r="F31" i="6"/>
  <c r="F40" i="6"/>
  <c r="G40" i="6" s="1"/>
  <c r="I40" i="6" s="1"/>
  <c r="C40" i="21"/>
  <c r="C42" i="21"/>
  <c r="C39" i="21"/>
  <c r="C37" i="21"/>
  <c r="C41" i="21"/>
  <c r="C43" i="21"/>
  <c r="C35" i="21"/>
  <c r="C36" i="21"/>
  <c r="C38" i="21"/>
  <c r="E1" i="21"/>
  <c r="A1" i="21"/>
  <c r="D24" i="20"/>
  <c r="F48" i="6"/>
  <c r="G48" i="6" s="1"/>
  <c r="I48" i="6" s="1"/>
  <c r="F39" i="6"/>
  <c r="G39" i="6" s="1"/>
  <c r="I39" i="6" s="1"/>
  <c r="G36" i="6"/>
  <c r="I36" i="6" s="1"/>
  <c r="G32" i="6"/>
  <c r="I32" i="6" s="1"/>
  <c r="G42" i="6"/>
  <c r="I42" i="6" s="1"/>
  <c r="G50" i="6"/>
  <c r="I50" i="6" s="1"/>
  <c r="G33" i="6"/>
  <c r="I33" i="6" s="1"/>
  <c r="G46" i="6"/>
  <c r="I46" i="6" s="1"/>
  <c r="G43" i="6"/>
  <c r="I43" i="6" s="1"/>
  <c r="G45" i="6"/>
  <c r="I45" i="6" s="1"/>
  <c r="G31" i="6"/>
  <c r="I31" i="6" s="1"/>
  <c r="G44" i="6"/>
  <c r="I44" i="6" s="1"/>
  <c r="G47" i="6"/>
  <c r="I47" i="6" s="1"/>
  <c r="G34" i="6"/>
  <c r="I34" i="6" s="1"/>
  <c r="G38" i="6"/>
  <c r="I38" i="6" s="1"/>
  <c r="G35" i="6"/>
  <c r="I35" i="6" s="1"/>
  <c r="G41" i="6"/>
  <c r="I41" i="6" s="1"/>
  <c r="G37" i="6"/>
  <c r="I37" i="6" s="1"/>
  <c r="G49" i="6"/>
  <c r="I49" i="6" s="1"/>
  <c r="E16" i="6"/>
  <c r="E11" i="6"/>
  <c r="F11" i="6" s="1"/>
  <c r="E12" i="6"/>
  <c r="G12" i="6" s="1"/>
  <c r="E13" i="6"/>
  <c r="G13" i="6" s="1"/>
  <c r="E14" i="6"/>
  <c r="G14" i="6" s="1"/>
  <c r="E15" i="6"/>
  <c r="F15" i="6" s="1"/>
  <c r="E17" i="6"/>
  <c r="F17" i="6" s="1"/>
  <c r="E18" i="6"/>
  <c r="G18" i="6" s="1"/>
  <c r="E19" i="6"/>
  <c r="F19" i="6" s="1"/>
  <c r="E20" i="6"/>
  <c r="G20" i="6" s="1"/>
  <c r="E21" i="6"/>
  <c r="F21" i="6" s="1"/>
  <c r="E22" i="6"/>
  <c r="G22" i="6" s="1"/>
  <c r="F9" i="20"/>
  <c r="G9" i="20"/>
  <c r="F10" i="20"/>
  <c r="G10" i="20"/>
  <c r="F11" i="20"/>
  <c r="G11" i="20"/>
  <c r="F12" i="20"/>
  <c r="G12" i="20"/>
  <c r="F13" i="20"/>
  <c r="G13" i="20"/>
  <c r="F14" i="20"/>
  <c r="G14" i="20"/>
  <c r="F15" i="20"/>
  <c r="G15" i="20"/>
  <c r="F16" i="20"/>
  <c r="G16" i="20"/>
  <c r="F17" i="20"/>
  <c r="G17" i="20"/>
  <c r="F18" i="20"/>
  <c r="G18" i="20"/>
  <c r="F19" i="20"/>
  <c r="G19" i="20"/>
  <c r="G8" i="20"/>
  <c r="F8" i="20"/>
  <c r="C21" i="20"/>
  <c r="D21" i="20"/>
  <c r="B21" i="20"/>
  <c r="E9" i="20"/>
  <c r="E10" i="20"/>
  <c r="E11" i="20"/>
  <c r="E12" i="20"/>
  <c r="E13" i="20"/>
  <c r="E14" i="20"/>
  <c r="E15" i="20"/>
  <c r="E16" i="20"/>
  <c r="E17" i="20"/>
  <c r="E18" i="20"/>
  <c r="E19" i="20"/>
  <c r="E21" i="20" s="1"/>
  <c r="E8" i="20"/>
  <c r="E29" i="21" l="1"/>
  <c r="E24" i="6"/>
  <c r="E25" i="6" s="1"/>
  <c r="F12" i="6"/>
  <c r="F20" i="6"/>
  <c r="G11" i="6"/>
  <c r="G15" i="6"/>
  <c r="G19" i="6"/>
  <c r="G16" i="6"/>
  <c r="F16" i="6"/>
  <c r="F18" i="6"/>
  <c r="F14" i="6"/>
  <c r="G21" i="6"/>
  <c r="G17" i="6"/>
  <c r="F13" i="6"/>
  <c r="F22" i="6"/>
  <c r="G21" i="20"/>
  <c r="F21" i="20"/>
  <c r="D23" i="20" s="1"/>
  <c r="E1" i="6"/>
  <c r="D1" i="20"/>
  <c r="A1" i="6"/>
  <c r="A1" i="20"/>
  <c r="F24" i="6" l="1"/>
  <c r="G24" i="6"/>
  <c r="H36" i="6"/>
  <c r="H33" i="6"/>
  <c r="H39" i="6"/>
  <c r="H44" i="6"/>
  <c r="H38" i="6"/>
  <c r="H49" i="6"/>
  <c r="H32" i="6"/>
  <c r="H46" i="6"/>
  <c r="H48" i="6"/>
  <c r="H35" i="6"/>
  <c r="H42" i="6"/>
  <c r="H43" i="6"/>
  <c r="H40" i="6"/>
  <c r="H47" i="6"/>
  <c r="H41" i="6"/>
  <c r="H50" i="6"/>
  <c r="H45" i="6"/>
  <c r="H31" i="6"/>
  <c r="H34" i="6"/>
  <c r="H37" i="6"/>
</calcChain>
</file>

<file path=xl/sharedStrings.xml><?xml version="1.0" encoding="utf-8"?>
<sst xmlns="http://schemas.openxmlformats.org/spreadsheetml/2006/main" count="161" uniqueCount="130">
  <si>
    <t>kWh</t>
  </si>
  <si>
    <t>Clock radio</t>
  </si>
  <si>
    <t>Dishwasher</t>
  </si>
  <si>
    <t>Electric Mower</t>
  </si>
  <si>
    <t>Electric Shaver</t>
  </si>
  <si>
    <t>Fridge Freezer</t>
  </si>
  <si>
    <t>Hair Dryer</t>
  </si>
  <si>
    <t>Kettle</t>
  </si>
  <si>
    <t>Laptop Computer</t>
  </si>
  <si>
    <t>Microwave</t>
  </si>
  <si>
    <t>Power Shower</t>
  </si>
  <si>
    <t>Steam Iron</t>
  </si>
  <si>
    <t>Toaster</t>
  </si>
  <si>
    <t>Tumble Dryer</t>
  </si>
  <si>
    <t>TV 19 inch</t>
  </si>
  <si>
    <t>N 25 inch</t>
  </si>
  <si>
    <t>Vacuum Cleaner</t>
  </si>
  <si>
    <t>Washing Machine</t>
  </si>
  <si>
    <t>0.02</t>
  </si>
  <si>
    <t>0.3</t>
  </si>
  <si>
    <t>0.06</t>
  </si>
  <si>
    <t>Standby Power (Watt)</t>
  </si>
  <si>
    <t>0.05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</si>
  <si>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</si>
  <si>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</si>
  <si>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</si>
  <si>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</si>
  <si>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</si>
  <si>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</si>
  <si>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</si>
  <si>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</si>
  <si>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</si>
  <si>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</si>
  <si>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</si>
  <si>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</si>
  <si>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Name of Building/Organisation/Owner:</t>
  </si>
  <si>
    <t xml:space="preserve">Complete as many of the yellow highlighted fields </t>
  </si>
  <si>
    <t>Refer to the notes you were given at the facilitated session</t>
  </si>
  <si>
    <t>Unit price £/kWh</t>
  </si>
  <si>
    <t>The following are typical Carbon intensities and prices for a kWh of grid electricity</t>
  </si>
  <si>
    <t>Enter the values that apply to you, see the CFT for up to date grid electricity Carbon Intensities</t>
  </si>
  <si>
    <t>Note that regardless of your tariff, your Carbon Intensity will be that of the grid for the specific year</t>
  </si>
  <si>
    <t>See here for Greenwashing electricity</t>
  </si>
  <si>
    <t>own PV (behind the meter)</t>
  </si>
  <si>
    <t>Carbon Intensity kgCO2e/kWh</t>
  </si>
  <si>
    <t>Electricity source</t>
  </si>
  <si>
    <t>Electricity grid</t>
  </si>
  <si>
    <t>Enter your monthly/quarterly/annual electricity consumption and generation.</t>
  </si>
  <si>
    <t>Leave blank as applicable to you.</t>
  </si>
  <si>
    <t>Period</t>
  </si>
  <si>
    <t>Use actual readings not estimates</t>
  </si>
  <si>
    <t>Consumed on site kWh</t>
  </si>
  <si>
    <t>Generated on-site e.g. PV (kWh)</t>
  </si>
  <si>
    <t>Price    £</t>
  </si>
  <si>
    <t>Annual total</t>
  </si>
  <si>
    <t>Imported from grid (kWh)</t>
  </si>
  <si>
    <t>Exported to grid kWh</t>
  </si>
  <si>
    <t>List of electrical items</t>
  </si>
  <si>
    <t>Focus on items that use the most energy, see example list.</t>
  </si>
  <si>
    <t>Make sure you don't double account for items that run continuously in your baseload</t>
  </si>
  <si>
    <t>Desktop
Computer</t>
  </si>
  <si>
    <t>Annual emmissions kg CO2e</t>
  </si>
  <si>
    <t>Annual cost    £</t>
  </si>
  <si>
    <t>Period (year, month, day, run)</t>
  </si>
  <si>
    <t>Energy consumption for period (kWh)</t>
  </si>
  <si>
    <t>Energy for stated period (kWh)</t>
  </si>
  <si>
    <t>Runs per week</t>
  </si>
  <si>
    <t>year</t>
  </si>
  <si>
    <t>day</t>
  </si>
  <si>
    <t>run</t>
  </si>
  <si>
    <t>week</t>
  </si>
  <si>
    <t>period</t>
  </si>
  <si>
    <t>runs/week</t>
  </si>
  <si>
    <t>notes</t>
  </si>
  <si>
    <t>assumes 5 hrs/day</t>
  </si>
  <si>
    <t>assumes 1 L of water</t>
  </si>
  <si>
    <t>Light Bulb (LED, 5W)</t>
  </si>
  <si>
    <t>Light Bulb (halogene, 50W)</t>
  </si>
  <si>
    <t>Annual</t>
  </si>
  <si>
    <t>Consumption of electric items</t>
  </si>
  <si>
    <t>Item</t>
  </si>
  <si>
    <t>Enter your baseload power=</t>
  </si>
  <si>
    <t>Watt</t>
  </si>
  <si>
    <t>Annual energy consumption (kWh)</t>
  </si>
  <si>
    <t>Your baseload is the continuous power typically measured when you are asleep or away from the building</t>
  </si>
  <si>
    <t>Cost    £</t>
  </si>
  <si>
    <t>Energy used (kWh)</t>
  </si>
  <si>
    <t>Emissions (kg CO2e)</t>
  </si>
  <si>
    <t>Average Carbon intensity=</t>
  </si>
  <si>
    <t>CO2e emissions (kg)</t>
  </si>
  <si>
    <t>Average price=</t>
  </si>
  <si>
    <t>£/kWh</t>
  </si>
  <si>
    <t>As a % of total used =</t>
  </si>
  <si>
    <t>Total =</t>
  </si>
  <si>
    <t>Typical Examples</t>
  </si>
  <si>
    <t>energy (kWh)</t>
  </si>
  <si>
    <t>Enter your list of electrical items and their consumption data when in use. add rows as necessary.</t>
  </si>
  <si>
    <t>To avoid this, especially for items with a high 'standby' or 'zombie' consumption (above 1W) you'll need to subtract/separate in-use consumption and baseload consumption</t>
  </si>
  <si>
    <t>For example a device with a standby power of 2W, when in use it consumes 20W for 3 hours a day:</t>
  </si>
  <si>
    <t>item's consumption here= 20x3x365 = 0.219 kWh p.a. ; item's baseload contribution=  2x((24-3)/24))= 1.75 W</t>
  </si>
  <si>
    <t>It is made up of all the electrical items on standby (e.g. TV) or continuous operation (e.g. Fridge)</t>
  </si>
  <si>
    <t>Eneter your baseload as measured using one of the methods explained by your facilitator</t>
  </si>
  <si>
    <t>Make sure you don't double account for items here if you have already added them to your electric items.</t>
  </si>
  <si>
    <r>
      <t xml:space="preserve">Then enter your list of electrical items and their standby or continuous average </t>
    </r>
    <r>
      <rPr>
        <b/>
        <sz val="12"/>
        <rFont val="Calibri"/>
        <family val="2"/>
      </rPr>
      <t>Power in Watts</t>
    </r>
    <r>
      <rPr>
        <sz val="12"/>
        <rFont val="Calibri"/>
        <family val="2"/>
      </rPr>
      <t>. add rows as necessary.</t>
    </r>
  </si>
  <si>
    <t>Focus on items that have the highest power, see example list.</t>
  </si>
  <si>
    <t>Standby    zombie or continuous power (W)</t>
  </si>
  <si>
    <t>As a % of total baseload =</t>
  </si>
  <si>
    <t>Annual energy used (kWh)</t>
  </si>
  <si>
    <t>4</t>
  </si>
  <si>
    <t>average continuous use</t>
  </si>
  <si>
    <t>30</t>
  </si>
  <si>
    <t>Typical Examples (these are for electrical items that conform to the latest European standards on stanby consumption</t>
  </si>
  <si>
    <t>Latest EU standard</t>
  </si>
  <si>
    <t>typically less than 1W and often 0.5W</t>
  </si>
  <si>
    <t>if isolator cord is kep on</t>
  </si>
  <si>
    <t>Games consol</t>
  </si>
  <si>
    <t>microwave</t>
  </si>
  <si>
    <t>computer</t>
  </si>
  <si>
    <t>Speakers</t>
  </si>
  <si>
    <t>Router</t>
  </si>
  <si>
    <t>smart devices</t>
  </si>
  <si>
    <t>depending on type and standby option</t>
  </si>
  <si>
    <t>assumes 5 min runs at 1000W</t>
  </si>
  <si>
    <t>put this in your baseload items as continuous</t>
  </si>
  <si>
    <t>assumes 5 min showers and 9kW rating</t>
  </si>
  <si>
    <t>example item</t>
  </si>
  <si>
    <t>has baseload contribution</t>
  </si>
  <si>
    <t>Example item</t>
  </si>
  <si>
    <t>also regularly used</t>
  </si>
  <si>
    <t>kWh annual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</si>
</sst>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#,##0.00_ ;\-#,##0.00\ 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color indexed="10"/>
      <name val="Calibri"/>
      <family val="2"/>
    </font>
    <font>
      <sz val="12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67">
    <xf numFmtId="0" fontId="0" fillId="0" borderId="0" xfId="0"/>
    <xf numFmtId="0" fontId="23" fillId="0" borderId="0" xfId="0" applyFont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2" fillId="25" borderId="0" xfId="0" applyFont="1" applyFill="1" applyAlignment="1" applyProtection="1">
      <alignment horizontal="center" vertical="top"/>
      <protection locked="0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top"/>
    </xf>
    <xf numFmtId="49" fontId="22" fillId="0" borderId="10" xfId="0" applyNumberFormat="1" applyFont="1" applyBorder="1" applyAlignment="1">
      <alignment horizontal="center" vertical="top"/>
    </xf>
    <xf numFmtId="49" fontId="22" fillId="0" borderId="10" xfId="0" applyNumberFormat="1" applyFont="1" applyBorder="1" applyAlignment="1">
      <alignment horizontal="right" vertical="top"/>
    </xf>
    <xf numFmtId="1" fontId="22" fillId="0" borderId="10" xfId="0" applyNumberFormat="1" applyFont="1" applyBorder="1" applyAlignment="1">
      <alignment vertical="top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22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top" wrapText="1"/>
    </xf>
    <xf numFmtId="17" fontId="22" fillId="24" borderId="10" xfId="0" applyNumberFormat="1" applyFont="1" applyFill="1" applyBorder="1" applyAlignment="1" applyProtection="1">
      <alignment horizontal="left" vertical="top"/>
      <protection locked="0"/>
    </xf>
    <xf numFmtId="0" fontId="22" fillId="25" borderId="10" xfId="0" applyFont="1" applyFill="1" applyBorder="1" applyAlignment="1" applyProtection="1">
      <alignment horizontal="center" vertical="top"/>
      <protection locked="0"/>
    </xf>
    <xf numFmtId="0" fontId="22" fillId="0" borderId="0" xfId="0" applyFont="1" applyAlignment="1">
      <alignment vertical="top" wrapText="1"/>
    </xf>
    <xf numFmtId="0" fontId="23" fillId="0" borderId="0" xfId="0" applyFont="1"/>
    <xf numFmtId="0" fontId="22" fillId="0" borderId="12" xfId="0" applyFont="1" applyBorder="1" applyAlignment="1">
      <alignment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vertical="top" wrapText="1"/>
    </xf>
    <xf numFmtId="0" fontId="22" fillId="25" borderId="11" xfId="0" applyFont="1" applyFill="1" applyBorder="1" applyAlignment="1">
      <alignment horizontal="center" vertical="top" wrapText="1"/>
    </xf>
    <xf numFmtId="0" fontId="22" fillId="0" borderId="0" xfId="0" applyFont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vertical="top"/>
    </xf>
    <xf numFmtId="49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right" vertical="top"/>
    </xf>
    <xf numFmtId="1" fontId="22" fillId="0" borderId="0" xfId="0" applyNumberFormat="1" applyFont="1" applyAlignment="1">
      <alignment vertical="top"/>
    </xf>
    <xf numFmtId="2" fontId="22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right" vertical="top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25" borderId="10" xfId="0" applyFont="1" applyFill="1" applyBorder="1" applyAlignment="1" applyProtection="1">
      <alignment horizontal="left" vertical="top"/>
      <protection locked="0"/>
    </xf>
    <xf numFmtId="0" fontId="22" fillId="25" borderId="10" xfId="0" applyFont="1" applyFill="1" applyBorder="1" applyAlignment="1" applyProtection="1">
      <alignment vertical="top"/>
      <protection locked="0"/>
    </xf>
    <xf numFmtId="43" fontId="22" fillId="0" borderId="10" xfId="28" applyFont="1" applyFill="1" applyBorder="1" applyAlignment="1" applyProtection="1">
      <alignment horizontal="right" vertical="top"/>
      <protection locked="0"/>
    </xf>
    <xf numFmtId="4" fontId="22" fillId="25" borderId="10" xfId="0" applyNumberFormat="1" applyFont="1" applyFill="1" applyBorder="1" applyAlignment="1" applyProtection="1">
      <alignment horizontal="center" vertical="top"/>
      <protection locked="0"/>
    </xf>
    <xf numFmtId="4" fontId="24" fillId="25" borderId="10" xfId="0" applyNumberFormat="1" applyFont="1" applyFill="1" applyBorder="1" applyAlignment="1" applyProtection="1">
      <alignment horizontal="center" vertical="top"/>
      <protection locked="0"/>
    </xf>
    <xf numFmtId="2" fontId="22" fillId="24" borderId="10" xfId="0" applyNumberFormat="1" applyFont="1" applyFill="1" applyBorder="1" applyAlignment="1" applyProtection="1">
      <alignment horizontal="center" vertical="top"/>
      <protection locked="0"/>
    </xf>
    <xf numFmtId="2" fontId="22" fillId="25" borderId="10" xfId="0" applyNumberFormat="1" applyFont="1" applyFill="1" applyBorder="1" applyAlignment="1" applyProtection="1">
      <alignment horizontal="center" vertical="top"/>
      <protection locked="0"/>
    </xf>
    <xf numFmtId="2" fontId="22" fillId="0" borderId="10" xfId="0" applyNumberFormat="1" applyFont="1" applyBorder="1" applyAlignment="1" applyProtection="1">
      <alignment horizontal="center" vertical="top"/>
      <protection locked="0"/>
    </xf>
    <xf numFmtId="2" fontId="25" fillId="25" borderId="10" xfId="0" applyNumberFormat="1" applyFont="1" applyFill="1" applyBorder="1" applyAlignment="1" applyProtection="1">
      <alignment horizontal="center" vertical="top"/>
      <protection locked="0"/>
    </xf>
    <xf numFmtId="164" fontId="22" fillId="0" borderId="10" xfId="0" applyNumberFormat="1" applyFont="1" applyBorder="1" applyAlignment="1">
      <alignment vertical="top"/>
    </xf>
    <xf numFmtId="2" fontId="22" fillId="0" borderId="0" xfId="0" applyNumberFormat="1" applyFont="1" applyAlignment="1">
      <alignment vertical="top"/>
    </xf>
    <xf numFmtId="43" fontId="22" fillId="0" borderId="10" xfId="28" applyFont="1" applyBorder="1" applyAlignment="1">
      <alignment vertical="top"/>
    </xf>
    <xf numFmtId="165" fontId="22" fillId="0" borderId="10" xfId="28" applyNumberFormat="1" applyFont="1" applyBorder="1" applyAlignment="1">
      <alignment horizontal="right" vertical="top"/>
    </xf>
    <xf numFmtId="165" fontId="22" fillId="0" borderId="10" xfId="28" applyNumberFormat="1" applyFont="1" applyFill="1" applyBorder="1" applyAlignment="1" applyProtection="1">
      <alignment horizontal="right" vertical="top"/>
      <protection locked="0"/>
    </xf>
    <xf numFmtId="43" fontId="22" fillId="26" borderId="10" xfId="0" applyNumberFormat="1" applyFont="1" applyFill="1" applyBorder="1" applyAlignment="1" applyProtection="1">
      <alignment horizontal="left" vertical="top"/>
      <protection locked="0"/>
    </xf>
    <xf numFmtId="9" fontId="22" fillId="26" borderId="10" xfId="43" applyFont="1" applyFill="1" applyBorder="1" applyAlignment="1" applyProtection="1">
      <alignment horizontal="right" vertical="top"/>
      <protection locked="0"/>
    </xf>
    <xf numFmtId="4" fontId="22" fillId="26" borderId="10" xfId="0" applyNumberFormat="1" applyFont="1" applyFill="1" applyBorder="1" applyAlignment="1">
      <alignment horizontal="center" vertical="top"/>
    </xf>
    <xf numFmtId="43" fontId="22" fillId="26" borderId="16" xfId="0" applyNumberFormat="1" applyFont="1" applyFill="1" applyBorder="1" applyAlignment="1" applyProtection="1">
      <alignment horizontal="left" vertical="top"/>
      <protection locked="0"/>
    </xf>
    <xf numFmtId="43" fontId="22" fillId="0" borderId="0" xfId="28" applyFont="1" applyFill="1" applyBorder="1" applyAlignment="1">
      <alignment vertical="top"/>
    </xf>
    <xf numFmtId="43" fontId="22" fillId="0" borderId="0" xfId="0" applyNumberFormat="1" applyFont="1" applyAlignment="1" applyProtection="1">
      <alignment horizontal="left" vertical="top"/>
      <protection locked="0"/>
    </xf>
    <xf numFmtId="165" fontId="22" fillId="0" borderId="0" xfId="28" applyNumberFormat="1" applyFont="1" applyBorder="1" applyAlignment="1">
      <alignment horizontal="right" vertical="top"/>
    </xf>
    <xf numFmtId="165" fontId="22" fillId="0" borderId="0" xfId="28" applyNumberFormat="1" applyFont="1" applyFill="1" applyBorder="1" applyAlignment="1" applyProtection="1">
      <alignment horizontal="right" vertical="top"/>
      <protection locked="0"/>
    </xf>
    <xf numFmtId="49" fontId="22" fillId="0" borderId="0" xfId="0" applyNumberFormat="1" applyFont="1" applyAlignment="1">
      <alignment horizontal="left" vertical="top"/>
    </xf>
    <xf numFmtId="2" fontId="22" fillId="0" borderId="10" xfId="0" applyNumberFormat="1" applyFont="1" applyBorder="1" applyAlignment="1">
      <alignment horizontal="center" vertical="top"/>
    </xf>
    <xf numFmtId="4" fontId="22" fillId="0" borderId="10" xfId="0" applyNumberFormat="1" applyFont="1" applyBorder="1" applyAlignment="1">
      <alignment horizontal="center" vertical="top"/>
    </xf>
    <xf numFmtId="0" fontId="1" fillId="0" borderId="0" xfId="0" applyFont="1"/>
    <xf numFmtId="0" fontId="23" fillId="0" borderId="16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43" fontId="22" fillId="0" borderId="10" xfId="28" applyFont="1" applyFill="1" applyBorder="1" applyAlignment="1" applyProtection="1">
      <alignment horizontal="center" vertical="top"/>
      <protection locked="0"/>
    </xf>
    <xf numFmtId="43" fontId="22" fillId="0" borderId="0" xfId="28" applyFont="1" applyAlignment="1" applyProtection="1">
      <alignment vertical="top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3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2"/>
  <sheetViews>
    <sheetView workbookViewId="0">
      <selection activeCell="E21" sqref="E21"/>
    </sheetView>
  </sheetViews>
  <sheetFormatPr defaultRowHeight="15.75" x14ac:dyDescent="0.25"/>
  <cols>
    <col min="1" max="1" width="33.42578125" style="24" customWidth="1"/>
    <col min="2" max="2" width="16.7109375" style="13" customWidth="1"/>
    <col min="3" max="3" width="12" style="13" customWidth="1"/>
    <col min="4" max="16384" width="9.140625" style="24"/>
  </cols>
  <sheetData>
    <row r="1" spans="1:3" x14ac:dyDescent="0.25">
      <c r="A1" s="19" t="s">
        <v>35</v>
      </c>
      <c r="C1" s="5"/>
    </row>
    <row r="3" spans="1:3" x14ac:dyDescent="0.25">
      <c r="A3" s="24" t="s">
        <v>36</v>
      </c>
    </row>
    <row r="4" spans="1:3" x14ac:dyDescent="0.25">
      <c r="A4" s="24" t="s">
        <v>37</v>
      </c>
    </row>
    <row r="5" spans="1:3" x14ac:dyDescent="0.25">
      <c r="A5" s="24" t="s">
        <v>39</v>
      </c>
    </row>
    <row r="6" spans="1:3" x14ac:dyDescent="0.25">
      <c r="A6" s="24" t="s">
        <v>40</v>
      </c>
    </row>
    <row r="7" spans="1:3" x14ac:dyDescent="0.25">
      <c r="A7" s="24" t="s">
        <v>41</v>
      </c>
    </row>
    <row r="8" spans="1:3" x14ac:dyDescent="0.25">
      <c r="A8" s="24" t="s">
        <v>42</v>
      </c>
    </row>
    <row r="9" spans="1:3" ht="16.5" thickBot="1" x14ac:dyDescent="0.3"/>
    <row r="10" spans="1:3" ht="32.25" thickBot="1" x14ac:dyDescent="0.3">
      <c r="A10" s="20" t="s">
        <v>45</v>
      </c>
      <c r="B10" s="21" t="s">
        <v>44</v>
      </c>
      <c r="C10" s="21" t="s">
        <v>38</v>
      </c>
    </row>
    <row r="11" spans="1:3" ht="16.5" customHeight="1" thickBot="1" x14ac:dyDescent="0.3">
      <c r="A11" s="22" t="s">
        <v>46</v>
      </c>
      <c r="B11" s="23">
        <v>0.27500000000000002</v>
      </c>
      <c r="C11" s="23">
        <v>0.25</v>
      </c>
    </row>
    <row r="12" spans="1:3" ht="16.5" thickBot="1" x14ac:dyDescent="0.3">
      <c r="A12" s="22" t="s">
        <v>43</v>
      </c>
      <c r="B12" s="23">
        <v>0.05</v>
      </c>
      <c r="C12" s="23">
        <v>0</v>
      </c>
    </row>
  </sheetData>
  <pageMargins left="0.7" right="0.7" top="0.75" bottom="0.75" header="0.3" footer="0.3"/>
  <pageSetup paperSize="9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83EB-DEC5-4026-B1F4-BD18DD719C0C}">
  <sheetPr>
    <pageSetUpPr fitToPage="1"/>
  </sheetPr>
  <dimension ref="A1:G24"/>
  <sheetViews>
    <sheetView zoomScaleNormal="100" workbookViewId="0">
      <selection activeCell="G29" sqref="G29"/>
    </sheetView>
  </sheetViews>
  <sheetFormatPr defaultRowHeight="15.75" x14ac:dyDescent="0.2"/>
  <cols>
    <col min="1" max="1" width="12" style="3" customWidth="1"/>
    <col min="2" max="2" width="9.140625" style="3"/>
    <col min="3" max="3" width="9.85546875" style="3" customWidth="1"/>
    <col min="4" max="4" width="9.140625" style="3"/>
    <col min="5" max="5" width="11.42578125" style="3" customWidth="1"/>
    <col min="6" max="6" width="12" style="3" customWidth="1"/>
    <col min="7" max="7" width="10.42578125" style="3" customWidth="1"/>
    <col min="8" max="16384" width="9.140625" style="3"/>
  </cols>
  <sheetData>
    <row r="1" spans="1:7" x14ac:dyDescent="0.2">
      <c r="A1" s="1" t="str">
        <f>General!A1</f>
        <v>Name of Building/Organisation/Owner:</v>
      </c>
      <c r="B1" s="2"/>
      <c r="C1" s="2"/>
      <c r="D1" s="2">
        <f>General!C1</f>
        <v>0</v>
      </c>
      <c r="E1" s="2"/>
    </row>
    <row r="2" spans="1:7" x14ac:dyDescent="0.2">
      <c r="A2" s="2" t="s">
        <v>47</v>
      </c>
      <c r="B2" s="2"/>
      <c r="C2" s="2"/>
      <c r="D2" s="2"/>
      <c r="E2" s="2"/>
    </row>
    <row r="3" spans="1:7" x14ac:dyDescent="0.2">
      <c r="A3" s="2" t="s">
        <v>48</v>
      </c>
      <c r="B3" s="2"/>
      <c r="C3" s="2"/>
      <c r="D3" s="2"/>
      <c r="E3" s="2"/>
    </row>
    <row r="4" spans="1:7" x14ac:dyDescent="0.2">
      <c r="A4" s="2" t="s">
        <v>50</v>
      </c>
      <c r="B4" s="2"/>
      <c r="C4" s="2"/>
      <c r="D4" s="2"/>
      <c r="E4" s="2"/>
    </row>
    <row r="5" spans="1:7" x14ac:dyDescent="0.2">
      <c r="A5" s="2"/>
      <c r="B5" s="2"/>
      <c r="C5" s="2"/>
      <c r="D5" s="2"/>
      <c r="E5" s="2"/>
    </row>
    <row r="6" spans="1:7" x14ac:dyDescent="0.2">
      <c r="A6" s="1"/>
      <c r="B6" s="2"/>
      <c r="C6" s="2"/>
      <c r="D6" s="2"/>
      <c r="E6" s="2"/>
    </row>
    <row r="7" spans="1:7" s="18" customFormat="1" ht="63" x14ac:dyDescent="0.2">
      <c r="A7" s="14" t="s">
        <v>49</v>
      </c>
      <c r="B7" s="15" t="s">
        <v>55</v>
      </c>
      <c r="C7" s="15" t="s">
        <v>52</v>
      </c>
      <c r="D7" s="15" t="s">
        <v>56</v>
      </c>
      <c r="E7" s="15" t="s">
        <v>51</v>
      </c>
      <c r="F7" s="7" t="s">
        <v>89</v>
      </c>
      <c r="G7" s="7" t="s">
        <v>53</v>
      </c>
    </row>
    <row r="8" spans="1:7" s="2" customFormat="1" x14ac:dyDescent="0.2">
      <c r="A8" s="16" t="s">
        <v>23</v>
      </c>
      <c r="B8" s="40"/>
      <c r="C8" s="40"/>
      <c r="D8" s="41"/>
      <c r="E8" s="42">
        <f>B8+(C8-D8)</f>
        <v>0</v>
      </c>
      <c r="F8" s="42">
        <f>B8*General!$B$11+(C8-D8)*General!$B$12</f>
        <v>0</v>
      </c>
      <c r="G8" s="42">
        <f>B8*General!$C$11+(C8-D8)*General!$C$12</f>
        <v>0</v>
      </c>
    </row>
    <row r="9" spans="1:7" s="2" customFormat="1" x14ac:dyDescent="0.2">
      <c r="A9" s="16" t="s">
        <v>24</v>
      </c>
      <c r="B9" s="40"/>
      <c r="C9" s="40"/>
      <c r="D9" s="41"/>
      <c r="E9" s="42">
        <f t="shared" ref="E9:E19" si="0">B9+(C9-D9)</f>
        <v>0</v>
      </c>
      <c r="F9" s="42">
        <f>B9*General!$B$11+(C9-D9)*General!$B$12</f>
        <v>0</v>
      </c>
      <c r="G9" s="42">
        <f>B9*General!$C$11+(C9-D9)*General!$C$12</f>
        <v>0</v>
      </c>
    </row>
    <row r="10" spans="1:7" s="2" customFormat="1" x14ac:dyDescent="0.2">
      <c r="A10" s="16" t="s">
        <v>25</v>
      </c>
      <c r="B10" s="40"/>
      <c r="C10" s="40"/>
      <c r="D10" s="41"/>
      <c r="E10" s="42">
        <f t="shared" si="0"/>
        <v>0</v>
      </c>
      <c r="F10" s="42">
        <f>B10*General!$B$11+(C10-D10)*General!$B$12</f>
        <v>0</v>
      </c>
      <c r="G10" s="42">
        <f>B10*General!$C$11+(C10-D10)*General!$C$12</f>
        <v>0</v>
      </c>
    </row>
    <row r="11" spans="1:7" s="2" customFormat="1" x14ac:dyDescent="0.2">
      <c r="A11" s="16" t="s">
        <v>26</v>
      </c>
      <c r="B11" s="40"/>
      <c r="C11" s="40"/>
      <c r="D11" s="41"/>
      <c r="E11" s="42">
        <f t="shared" si="0"/>
        <v>0</v>
      </c>
      <c r="F11" s="42">
        <f>B11*General!$B$11+(C11-D11)*General!$B$12</f>
        <v>0</v>
      </c>
      <c r="G11" s="42">
        <f>B11*General!$C$11+(C11-D11)*General!$C$12</f>
        <v>0</v>
      </c>
    </row>
    <row r="12" spans="1:7" s="2" customFormat="1" x14ac:dyDescent="0.2">
      <c r="A12" s="16" t="s">
        <v>27</v>
      </c>
      <c r="B12" s="41"/>
      <c r="C12" s="41"/>
      <c r="D12" s="41"/>
      <c r="E12" s="42">
        <f t="shared" si="0"/>
        <v>0</v>
      </c>
      <c r="F12" s="42">
        <f>B12*General!$B$11+(C12-D12)*General!$B$12</f>
        <v>0</v>
      </c>
      <c r="G12" s="42">
        <f>B12*General!$C$11+(C12-D12)*General!$C$12</f>
        <v>0</v>
      </c>
    </row>
    <row r="13" spans="1:7" s="2" customFormat="1" x14ac:dyDescent="0.2">
      <c r="A13" s="16" t="s">
        <v>28</v>
      </c>
      <c r="B13" s="41"/>
      <c r="C13" s="41"/>
      <c r="D13" s="41"/>
      <c r="E13" s="42">
        <f t="shared" si="0"/>
        <v>0</v>
      </c>
      <c r="F13" s="42">
        <f>B13*General!$B$11+(C13-D13)*General!$B$12</f>
        <v>0</v>
      </c>
      <c r="G13" s="42">
        <f>B13*General!$C$11+(C13-D13)*General!$C$12</f>
        <v>0</v>
      </c>
    </row>
    <row r="14" spans="1:7" s="2" customFormat="1" x14ac:dyDescent="0.2">
      <c r="A14" s="16" t="s">
        <v>29</v>
      </c>
      <c r="B14" s="40"/>
      <c r="C14" s="40"/>
      <c r="D14" s="41"/>
      <c r="E14" s="42">
        <f t="shared" si="0"/>
        <v>0</v>
      </c>
      <c r="F14" s="42">
        <f>B14*General!$B$11+(C14-D14)*General!$B$12</f>
        <v>0</v>
      </c>
      <c r="G14" s="42">
        <f>B14*General!$C$11+(C14-D14)*General!$C$12</f>
        <v>0</v>
      </c>
    </row>
    <row r="15" spans="1:7" s="2" customFormat="1" x14ac:dyDescent="0.2">
      <c r="A15" s="16" t="s">
        <v>30</v>
      </c>
      <c r="B15" s="40"/>
      <c r="C15" s="40"/>
      <c r="D15" s="41"/>
      <c r="E15" s="42">
        <f t="shared" si="0"/>
        <v>0</v>
      </c>
      <c r="F15" s="42">
        <f>B15*General!$B$11+(C15-D15)*General!$B$12</f>
        <v>0</v>
      </c>
      <c r="G15" s="42">
        <f>B15*General!$C$11+(C15-D15)*General!$C$12</f>
        <v>0</v>
      </c>
    </row>
    <row r="16" spans="1:7" s="2" customFormat="1" x14ac:dyDescent="0.2">
      <c r="A16" s="16" t="s">
        <v>31</v>
      </c>
      <c r="B16" s="40"/>
      <c r="C16" s="40"/>
      <c r="D16" s="41"/>
      <c r="E16" s="42">
        <f t="shared" si="0"/>
        <v>0</v>
      </c>
      <c r="F16" s="42">
        <f>B16*General!$B$11+(C16-D16)*General!$B$12</f>
        <v>0</v>
      </c>
      <c r="G16" s="42">
        <f>B16*General!$C$11+(C16-D16)*General!$C$12</f>
        <v>0</v>
      </c>
    </row>
    <row r="17" spans="1:7" s="2" customFormat="1" x14ac:dyDescent="0.2">
      <c r="A17" s="16" t="s">
        <v>32</v>
      </c>
      <c r="B17" s="40"/>
      <c r="C17" s="40"/>
      <c r="D17" s="43"/>
      <c r="E17" s="42">
        <f t="shared" si="0"/>
        <v>0</v>
      </c>
      <c r="F17" s="42">
        <f>B17*General!$B$11+(C17-D17)*General!$B$12</f>
        <v>0</v>
      </c>
      <c r="G17" s="42">
        <f>B17*General!$C$11+(C17-D17)*General!$C$12</f>
        <v>0</v>
      </c>
    </row>
    <row r="18" spans="1:7" s="2" customFormat="1" x14ac:dyDescent="0.2">
      <c r="A18" s="16" t="s">
        <v>33</v>
      </c>
      <c r="B18" s="40"/>
      <c r="C18" s="40"/>
      <c r="D18" s="41"/>
      <c r="E18" s="42">
        <f t="shared" si="0"/>
        <v>0</v>
      </c>
      <c r="F18" s="42">
        <f>B18*General!$B$11+(C18-D18)*General!$B$12</f>
        <v>0</v>
      </c>
      <c r="G18" s="42">
        <f>B18*General!$C$11+(C18-D18)*General!$C$12</f>
        <v>0</v>
      </c>
    </row>
    <row r="19" spans="1:7" s="2" customFormat="1" x14ac:dyDescent="0.2">
      <c r="A19" s="16" t="s">
        <v>34</v>
      </c>
      <c r="B19" s="40">
        <v>2000</v>
      </c>
      <c r="C19" s="40">
        <v>1500</v>
      </c>
      <c r="D19" s="41">
        <v>500</v>
      </c>
      <c r="E19" s="42">
        <f t="shared" si="0"/>
        <v>3000</v>
      </c>
      <c r="F19" s="42">
        <f>B19*General!$B$11+(C19-D19)*General!$B$12</f>
        <v>600</v>
      </c>
      <c r="G19" s="42">
        <f>B19*General!$C$11+(C19-D19)*General!$C$12</f>
        <v>500</v>
      </c>
    </row>
    <row r="20" spans="1:7" x14ac:dyDescent="0.2">
      <c r="A20" s="13"/>
      <c r="B20" s="13"/>
      <c r="C20" s="13"/>
      <c r="D20" s="13"/>
      <c r="E20" s="13"/>
    </row>
    <row r="21" spans="1:7" x14ac:dyDescent="0.2">
      <c r="A21" s="13" t="s">
        <v>54</v>
      </c>
      <c r="B21" s="51">
        <f>SUM(B8:B19)</f>
        <v>2000</v>
      </c>
      <c r="C21" s="51">
        <f t="shared" ref="C21:G21" si="1">SUM(C8:C19)</f>
        <v>1500</v>
      </c>
      <c r="D21" s="51">
        <f t="shared" si="1"/>
        <v>500</v>
      </c>
      <c r="E21" s="51">
        <f t="shared" si="1"/>
        <v>3000</v>
      </c>
      <c r="F21" s="51">
        <f t="shared" si="1"/>
        <v>600</v>
      </c>
      <c r="G21" s="51">
        <f t="shared" si="1"/>
        <v>500</v>
      </c>
    </row>
    <row r="23" spans="1:7" x14ac:dyDescent="0.2">
      <c r="A23" s="3" t="s">
        <v>88</v>
      </c>
      <c r="D23" s="44">
        <f>F21/E21</f>
        <v>0.2</v>
      </c>
      <c r="E23" s="3" t="s">
        <v>0</v>
      </c>
    </row>
    <row r="24" spans="1:7" x14ac:dyDescent="0.2">
      <c r="A24" s="3" t="s">
        <v>90</v>
      </c>
      <c r="D24" s="44">
        <f>G21/E21</f>
        <v>0.16666666666666666</v>
      </c>
      <c r="E24" s="3" t="s">
        <v>91</v>
      </c>
    </row>
  </sheetData>
  <sheetProtection insertRows="0" selectLockedCells="1"/>
  <phoneticPr fontId="21" type="noConversion"/>
  <pageMargins left="0.23622047244094491" right="0.23622047244094491" top="0.74803149606299213" bottom="0.74803149606299213" header="0.31496062992125984" footer="0.31496062992125984"/>
  <pageSetup paperSize="9" scale="67" orientation="landscape" verticalDpi="4294967294" r:id="rId1"/>
  <headerFooter alignWithMargins="0">
    <oddHeader>&amp;C&amp;F  &amp;A
Copyright © May-18 Teign Energy Communities.  All Right Reserved   Creative Commons Attribution-NonCommercial 3.0 Unported License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2"/>
  <sheetViews>
    <sheetView tabSelected="1" zoomScaleNormal="100" workbookViewId="0">
      <selection activeCell="F10" sqref="F10:G24"/>
    </sheetView>
  </sheetViews>
  <sheetFormatPr defaultRowHeight="15.75" x14ac:dyDescent="0.2"/>
  <cols>
    <col min="1" max="1" width="35.42578125" style="12" customWidth="1"/>
    <col min="2" max="4" width="9.140625" style="13"/>
    <col min="5" max="5" width="14.5703125" style="12" customWidth="1"/>
    <col min="6" max="6" width="11" style="3" customWidth="1"/>
    <col min="7" max="7" width="9.140625" style="3"/>
    <col min="8" max="8" width="12.5703125" style="3" customWidth="1"/>
    <col min="9" max="9" width="9.5703125" style="3" bestFit="1" customWidth="1"/>
    <col min="10" max="16384" width="9.140625" style="3"/>
  </cols>
  <sheetData>
    <row r="1" spans="1:14" x14ac:dyDescent="0.2">
      <c r="A1" s="1" t="str">
        <f>General!A1</f>
        <v>Name of Building/Organisation/Owner:</v>
      </c>
      <c r="B1" s="1"/>
      <c r="C1" s="2"/>
      <c r="D1" s="2"/>
      <c r="E1" s="2">
        <f>General!C1</f>
        <v>0</v>
      </c>
      <c r="F1" s="2"/>
      <c r="G1" s="2"/>
      <c r="H1" s="2"/>
    </row>
    <row r="2" spans="1:14" x14ac:dyDescent="0.2">
      <c r="A2" s="2"/>
      <c r="B2" s="1"/>
      <c r="C2" s="2"/>
      <c r="D2" s="2"/>
      <c r="E2" s="2"/>
      <c r="F2" s="2"/>
      <c r="G2" s="2"/>
      <c r="H2" s="2"/>
    </row>
    <row r="3" spans="1:14" x14ac:dyDescent="0.2">
      <c r="A3" s="2" t="s">
        <v>96</v>
      </c>
      <c r="B3" s="1"/>
      <c r="C3" s="2"/>
      <c r="D3" s="2"/>
      <c r="E3" s="2"/>
      <c r="F3" s="2"/>
      <c r="G3" s="2"/>
      <c r="H3" s="2"/>
    </row>
    <row r="4" spans="1:14" x14ac:dyDescent="0.2">
      <c r="A4" s="2" t="s">
        <v>58</v>
      </c>
      <c r="B4" s="1"/>
      <c r="C4" s="2"/>
      <c r="D4" s="2"/>
      <c r="E4" s="2"/>
      <c r="F4" s="2"/>
      <c r="G4" s="2"/>
      <c r="H4" s="2"/>
    </row>
    <row r="5" spans="1:14" x14ac:dyDescent="0.2">
      <c r="A5" s="2" t="s">
        <v>59</v>
      </c>
      <c r="B5" s="1"/>
      <c r="C5" s="2"/>
      <c r="D5" s="2"/>
      <c r="E5" s="2"/>
      <c r="F5" s="2"/>
      <c r="G5" s="2"/>
      <c r="H5" s="2"/>
    </row>
    <row r="6" spans="1:14" x14ac:dyDescent="0.2">
      <c r="A6" s="2" t="s">
        <v>97</v>
      </c>
      <c r="B6" s="1"/>
      <c r="C6" s="2"/>
      <c r="D6" s="2"/>
      <c r="E6" s="2"/>
      <c r="F6" s="2"/>
      <c r="G6" s="2"/>
      <c r="H6" s="2"/>
    </row>
    <row r="7" spans="1:14" x14ac:dyDescent="0.2">
      <c r="A7" s="2" t="s">
        <v>98</v>
      </c>
      <c r="B7" s="1"/>
      <c r="C7" s="2"/>
      <c r="D7" s="2"/>
      <c r="E7" s="2"/>
      <c r="F7" s="2"/>
      <c r="G7" s="2"/>
      <c r="H7" s="2"/>
    </row>
    <row r="8" spans="1:14" x14ac:dyDescent="0.2">
      <c r="A8" s="2" t="s">
        <v>99</v>
      </c>
      <c r="B8" s="1"/>
      <c r="C8" s="2"/>
      <c r="D8" s="2"/>
      <c r="E8" s="2"/>
      <c r="F8" s="2"/>
      <c r="G8" s="2"/>
      <c r="H8" s="2"/>
    </row>
    <row r="9" spans="1:14" x14ac:dyDescent="0.2">
      <c r="A9" s="1"/>
      <c r="B9" s="1"/>
      <c r="C9" s="2"/>
      <c r="D9" s="2"/>
      <c r="E9" s="2"/>
      <c r="F9" s="2"/>
      <c r="G9" s="2"/>
      <c r="H9" s="2"/>
    </row>
    <row r="10" spans="1:14" s="4" customFormat="1" ht="94.5" x14ac:dyDescent="0.2">
      <c r="A10" s="6" t="s">
        <v>57</v>
      </c>
      <c r="B10" s="7" t="s">
        <v>63</v>
      </c>
      <c r="C10" s="7" t="s">
        <v>66</v>
      </c>
      <c r="D10" s="7" t="s">
        <v>64</v>
      </c>
      <c r="E10" s="7" t="s">
        <v>83</v>
      </c>
      <c r="F10" s="7" t="s">
        <v>61</v>
      </c>
      <c r="G10" s="7" t="s">
        <v>62</v>
      </c>
      <c r="H10" s="25" t="s">
        <v>73</v>
      </c>
      <c r="I10" s="26"/>
      <c r="J10" s="26"/>
      <c r="K10" s="64"/>
      <c r="L10" s="64"/>
      <c r="M10" s="26"/>
      <c r="N10" s="26"/>
    </row>
    <row r="11" spans="1:14" s="2" customFormat="1" x14ac:dyDescent="0.2">
      <c r="A11" s="35" t="s">
        <v>125</v>
      </c>
      <c r="B11" s="17" t="s">
        <v>69</v>
      </c>
      <c r="C11" s="17">
        <f>7*3</f>
        <v>21</v>
      </c>
      <c r="D11" s="38">
        <v>0.02</v>
      </c>
      <c r="E11" s="37">
        <f t="shared" ref="E11:E22" si="0">IF(B11="year",D11,IF(B11="month",D11*12,IF(B11="week",D11*52,IF(B11="day",D11*365,IF(B11="run",C11*D11*52,"missing data")))))</f>
        <v>21.84</v>
      </c>
      <c r="F11" s="46">
        <f>IF(E11="missing data",0,E11*Electricity!$D$23)</f>
        <v>4.3680000000000003</v>
      </c>
      <c r="G11" s="46">
        <f>IF(E11="missing data",0,E11*Electricity!$D$24)</f>
        <v>3.6399999999999997</v>
      </c>
      <c r="H11" s="3" t="s">
        <v>126</v>
      </c>
      <c r="I11" s="28"/>
      <c r="J11" s="28"/>
      <c r="K11" s="29"/>
      <c r="L11" s="30"/>
      <c r="M11" s="31"/>
      <c r="N11" s="31"/>
    </row>
    <row r="12" spans="1:14" s="2" customFormat="1" x14ac:dyDescent="0.2">
      <c r="A12" s="35"/>
      <c r="B12" s="17"/>
      <c r="C12" s="17"/>
      <c r="D12" s="38"/>
      <c r="E12" s="37" t="str">
        <f t="shared" si="0"/>
        <v>missing data</v>
      </c>
      <c r="F12" s="46">
        <f>IF(E12="missing data",0,E12*Electricity!$D$23)</f>
        <v>0</v>
      </c>
      <c r="G12" s="46">
        <f>IF(E12="missing data",0,E12*Electricity!$D$24)</f>
        <v>0</v>
      </c>
      <c r="H12" s="3"/>
      <c r="I12" s="28"/>
      <c r="J12" s="28"/>
      <c r="K12" s="29"/>
      <c r="L12" s="30"/>
      <c r="M12" s="31"/>
      <c r="N12" s="31"/>
    </row>
    <row r="13" spans="1:14" s="2" customFormat="1" x14ac:dyDescent="0.2">
      <c r="A13" s="35"/>
      <c r="B13" s="17"/>
      <c r="C13" s="17"/>
      <c r="D13" s="38"/>
      <c r="E13" s="37" t="str">
        <f t="shared" si="0"/>
        <v>missing data</v>
      </c>
      <c r="F13" s="46">
        <f>IF(E13="missing data",0,E13*Electricity!$D$23)</f>
        <v>0</v>
      </c>
      <c r="G13" s="46">
        <f>IF(E13="missing data",0,E13*Electricity!$D$24)</f>
        <v>0</v>
      </c>
      <c r="H13" s="3"/>
      <c r="I13" s="29"/>
      <c r="J13" s="28"/>
      <c r="K13" s="29"/>
      <c r="L13" s="30"/>
      <c r="M13" s="31"/>
      <c r="N13" s="31"/>
    </row>
    <row r="14" spans="1:14" s="2" customFormat="1" x14ac:dyDescent="0.2">
      <c r="A14" s="35"/>
      <c r="B14" s="17"/>
      <c r="C14" s="17"/>
      <c r="D14" s="38"/>
      <c r="E14" s="37" t="str">
        <f t="shared" si="0"/>
        <v>missing data</v>
      </c>
      <c r="F14" s="46">
        <f>IF(E14="missing data",0,E14*Electricity!$D$23)</f>
        <v>0</v>
      </c>
      <c r="G14" s="46">
        <f>IF(E14="missing data",0,E14*Electricity!$D$24)</f>
        <v>0</v>
      </c>
      <c r="H14" s="3"/>
      <c r="I14" s="28"/>
      <c r="J14" s="28"/>
      <c r="K14" s="29"/>
      <c r="L14" s="30"/>
      <c r="M14" s="31"/>
      <c r="N14" s="31"/>
    </row>
    <row r="15" spans="1:14" s="2" customFormat="1" x14ac:dyDescent="0.2">
      <c r="A15" s="35"/>
      <c r="B15" s="17"/>
      <c r="C15" s="17"/>
      <c r="D15" s="38"/>
      <c r="E15" s="37" t="str">
        <f t="shared" si="0"/>
        <v>missing data</v>
      </c>
      <c r="F15" s="46">
        <f>IF(E15="missing data",0,E15*Electricity!$D$23)</f>
        <v>0</v>
      </c>
      <c r="G15" s="46">
        <f>IF(E15="missing data",0,E15*Electricity!$D$24)</f>
        <v>0</v>
      </c>
      <c r="H15" s="3"/>
      <c r="I15" s="28"/>
      <c r="J15" s="28"/>
      <c r="K15" s="29"/>
      <c r="L15" s="30"/>
      <c r="M15" s="31"/>
      <c r="N15" s="31"/>
    </row>
    <row r="16" spans="1:14" s="2" customFormat="1" x14ac:dyDescent="0.2">
      <c r="A16" s="35"/>
      <c r="B16" s="17"/>
      <c r="C16" s="17"/>
      <c r="D16" s="38"/>
      <c r="E16" s="37" t="str">
        <f t="shared" si="0"/>
        <v>missing data</v>
      </c>
      <c r="F16" s="46">
        <f>IF(E16="missing data",0,E16*Electricity!$D$23)</f>
        <v>0</v>
      </c>
      <c r="G16" s="46">
        <f>IF(E16="missing data",0,E16*Electricity!$D$24)</f>
        <v>0</v>
      </c>
      <c r="H16" s="3"/>
      <c r="I16" s="28"/>
      <c r="J16" s="28"/>
      <c r="K16" s="29"/>
      <c r="L16" s="30"/>
      <c r="M16" s="31"/>
      <c r="N16" s="31"/>
    </row>
    <row r="17" spans="1:14" s="2" customFormat="1" x14ac:dyDescent="0.2">
      <c r="A17" s="35"/>
      <c r="B17" s="17"/>
      <c r="C17" s="17"/>
      <c r="D17" s="38"/>
      <c r="E17" s="37" t="str">
        <f t="shared" si="0"/>
        <v>missing data</v>
      </c>
      <c r="F17" s="46">
        <f>IF(E17="missing data",0,E17*Electricity!$D$23)</f>
        <v>0</v>
      </c>
      <c r="G17" s="46">
        <f>IF(E17="missing data",0,E17*Electricity!$D$24)</f>
        <v>0</v>
      </c>
      <c r="H17" s="3"/>
      <c r="I17" s="28"/>
      <c r="J17" s="28"/>
      <c r="K17" s="29"/>
      <c r="L17" s="30"/>
      <c r="M17" s="31"/>
      <c r="N17" s="31"/>
    </row>
    <row r="18" spans="1:14" s="2" customFormat="1" x14ac:dyDescent="0.2">
      <c r="A18" s="35"/>
      <c r="B18" s="17"/>
      <c r="C18" s="17"/>
      <c r="D18" s="39"/>
      <c r="E18" s="37" t="str">
        <f t="shared" si="0"/>
        <v>missing data</v>
      </c>
      <c r="F18" s="46">
        <f>IF(E18="missing data",0,E18*Electricity!$D$23)</f>
        <v>0</v>
      </c>
      <c r="G18" s="46">
        <f>IF(E18="missing data",0,E18*Electricity!$D$24)</f>
        <v>0</v>
      </c>
      <c r="H18" s="3"/>
      <c r="I18" s="28"/>
      <c r="J18" s="28"/>
      <c r="K18" s="29"/>
      <c r="L18" s="30"/>
      <c r="M18" s="31"/>
      <c r="N18" s="31"/>
    </row>
    <row r="19" spans="1:14" s="2" customFormat="1" x14ac:dyDescent="0.2">
      <c r="A19" s="35"/>
      <c r="B19" s="17"/>
      <c r="C19" s="17"/>
      <c r="D19" s="38"/>
      <c r="E19" s="37" t="str">
        <f t="shared" si="0"/>
        <v>missing data</v>
      </c>
      <c r="F19" s="46">
        <f>IF(E19="missing data",0,E19*Electricity!$D$23)</f>
        <v>0</v>
      </c>
      <c r="G19" s="46">
        <f>IF(E19="missing data",0,E19*Electricity!$D$24)</f>
        <v>0</v>
      </c>
      <c r="H19" s="3"/>
      <c r="I19" s="28"/>
      <c r="J19" s="28"/>
      <c r="K19" s="29"/>
      <c r="L19" s="30"/>
      <c r="M19" s="31"/>
      <c r="N19" s="31"/>
    </row>
    <row r="20" spans="1:14" s="2" customFormat="1" x14ac:dyDescent="0.2">
      <c r="A20" s="35"/>
      <c r="B20" s="17"/>
      <c r="C20" s="17"/>
      <c r="D20" s="38"/>
      <c r="E20" s="37" t="str">
        <f t="shared" si="0"/>
        <v>missing data</v>
      </c>
      <c r="F20" s="46">
        <f>IF(E20="missing data",0,E20*Electricity!$D$23)</f>
        <v>0</v>
      </c>
      <c r="G20" s="46">
        <f>IF(E20="missing data",0,E20*Electricity!$D$24)</f>
        <v>0</v>
      </c>
      <c r="H20" s="3"/>
      <c r="I20" s="28"/>
      <c r="J20" s="28"/>
      <c r="K20" s="29"/>
      <c r="L20" s="30"/>
      <c r="M20" s="31"/>
      <c r="N20" s="31"/>
    </row>
    <row r="21" spans="1:14" s="2" customFormat="1" x14ac:dyDescent="0.2">
      <c r="A21" s="35"/>
      <c r="B21" s="17"/>
      <c r="C21" s="17"/>
      <c r="D21" s="38"/>
      <c r="E21" s="37" t="str">
        <f t="shared" si="0"/>
        <v>missing data</v>
      </c>
      <c r="F21" s="46">
        <f>IF(E21="missing data",0,E21*Electricity!$D$23)</f>
        <v>0</v>
      </c>
      <c r="G21" s="46">
        <f>IF(E21="missing data",0,E21*Electricity!$D$24)</f>
        <v>0</v>
      </c>
      <c r="H21" s="3"/>
      <c r="I21" s="28"/>
      <c r="J21" s="28"/>
      <c r="K21" s="32"/>
      <c r="L21" s="30"/>
      <c r="M21" s="31"/>
      <c r="N21" s="31"/>
    </row>
    <row r="22" spans="1:14" s="2" customFormat="1" x14ac:dyDescent="0.2">
      <c r="A22" s="35"/>
      <c r="B22" s="17"/>
      <c r="C22" s="17"/>
      <c r="D22" s="38"/>
      <c r="E22" s="37" t="str">
        <f t="shared" si="0"/>
        <v>missing data</v>
      </c>
      <c r="F22" s="46">
        <f>IF(E22="missing data",0,E22*Electricity!$D$23)</f>
        <v>0</v>
      </c>
      <c r="G22" s="46">
        <f>IF(E22="missing data",0,E22*Electricity!$D$24)</f>
        <v>0</v>
      </c>
      <c r="H22" s="3"/>
      <c r="I22" s="28"/>
      <c r="J22" s="28"/>
      <c r="K22" s="29"/>
      <c r="L22" s="30"/>
      <c r="M22" s="31"/>
      <c r="N22" s="31"/>
    </row>
    <row r="23" spans="1:14" s="2" customFormat="1" x14ac:dyDescent="0.2">
      <c r="A23" s="33"/>
      <c r="B23" s="34"/>
      <c r="C23" s="34"/>
      <c r="D23" s="34"/>
      <c r="E23" s="33"/>
      <c r="H23" s="27"/>
      <c r="I23" s="28"/>
      <c r="J23" s="28"/>
      <c r="K23" s="29"/>
      <c r="L23" s="30"/>
      <c r="M23" s="31"/>
      <c r="N23" s="31"/>
    </row>
    <row r="24" spans="1:14" s="2" customFormat="1" x14ac:dyDescent="0.2">
      <c r="A24" s="12" t="s">
        <v>93</v>
      </c>
      <c r="B24" s="34"/>
      <c r="C24" s="34"/>
      <c r="D24" s="34"/>
      <c r="E24" s="49">
        <f>SUM(E11:E22)</f>
        <v>21.84</v>
      </c>
      <c r="F24" s="49">
        <f>SUM(F11:F22)</f>
        <v>4.3680000000000003</v>
      </c>
      <c r="G24" s="49">
        <f>SUM(G11:G22)</f>
        <v>3.6399999999999997</v>
      </c>
      <c r="H24" s="27"/>
      <c r="I24" s="28"/>
      <c r="J24" s="28"/>
      <c r="K24" s="29"/>
      <c r="L24" s="30"/>
      <c r="M24" s="31"/>
      <c r="N24" s="31"/>
    </row>
    <row r="25" spans="1:14" s="2" customFormat="1" x14ac:dyDescent="0.2">
      <c r="A25" s="12" t="s">
        <v>92</v>
      </c>
      <c r="B25" s="34"/>
      <c r="C25" s="34"/>
      <c r="D25" s="34"/>
      <c r="E25" s="50">
        <f>E24/Electricity!E21</f>
        <v>7.28E-3</v>
      </c>
      <c r="H25" s="27"/>
      <c r="I25" s="28"/>
      <c r="J25" s="28"/>
      <c r="K25" s="29"/>
      <c r="L25" s="30"/>
      <c r="M25" s="31"/>
      <c r="N25" s="31"/>
    </row>
    <row r="26" spans="1:14" s="2" customFormat="1" x14ac:dyDescent="0.2">
      <c r="A26" s="33"/>
      <c r="B26" s="34"/>
      <c r="C26" s="34"/>
      <c r="D26" s="34"/>
      <c r="E26" s="33"/>
      <c r="H26" s="27"/>
      <c r="I26" s="28"/>
      <c r="J26" s="28"/>
      <c r="K26" s="29"/>
      <c r="L26" s="30"/>
      <c r="M26" s="31"/>
      <c r="N26" s="31"/>
    </row>
    <row r="27" spans="1:14" s="2" customFormat="1" x14ac:dyDescent="0.2">
      <c r="A27" s="33"/>
      <c r="B27" s="34"/>
      <c r="C27" s="34"/>
      <c r="D27" s="34"/>
      <c r="E27" s="33"/>
      <c r="H27" s="27"/>
      <c r="I27" s="28"/>
      <c r="J27" s="28"/>
      <c r="K27" s="29"/>
      <c r="L27" s="30"/>
      <c r="M27" s="31"/>
      <c r="N27" s="31"/>
    </row>
    <row r="28" spans="1:14" s="2" customFormat="1" x14ac:dyDescent="0.2">
      <c r="A28" s="33" t="s">
        <v>94</v>
      </c>
      <c r="B28" s="34"/>
      <c r="C28" s="34"/>
      <c r="D28" s="34"/>
      <c r="E28" s="33"/>
      <c r="H28" s="27"/>
      <c r="I28" s="28"/>
      <c r="J28" s="28"/>
      <c r="K28" s="29"/>
      <c r="L28" s="30"/>
      <c r="M28" s="31"/>
      <c r="N28" s="31"/>
    </row>
    <row r="29" spans="1:14" x14ac:dyDescent="0.2">
      <c r="A29" s="61" t="s">
        <v>79</v>
      </c>
      <c r="B29" s="62"/>
      <c r="C29" s="63"/>
      <c r="D29" s="61" t="s">
        <v>65</v>
      </c>
      <c r="E29" s="62"/>
      <c r="F29" s="63"/>
      <c r="G29" s="61" t="s">
        <v>78</v>
      </c>
      <c r="H29" s="62"/>
      <c r="I29" s="63"/>
      <c r="J29" s="28" t="s">
        <v>73</v>
      </c>
      <c r="K29" s="29"/>
      <c r="L29" s="30"/>
      <c r="M29" s="31"/>
      <c r="N29" s="31"/>
    </row>
    <row r="30" spans="1:14" ht="47.25" x14ac:dyDescent="0.2">
      <c r="A30" s="6" t="s">
        <v>80</v>
      </c>
      <c r="B30" s="7"/>
      <c r="C30" s="7"/>
      <c r="D30" s="7" t="s">
        <v>71</v>
      </c>
      <c r="E30" s="7" t="s">
        <v>72</v>
      </c>
      <c r="F30" s="7" t="s">
        <v>95</v>
      </c>
      <c r="G30" s="7" t="s">
        <v>86</v>
      </c>
      <c r="H30" s="7" t="s">
        <v>87</v>
      </c>
      <c r="I30" s="7" t="s">
        <v>85</v>
      </c>
      <c r="J30" s="28"/>
      <c r="K30" s="29"/>
      <c r="L30" s="30"/>
      <c r="M30" s="31"/>
      <c r="N30" s="31"/>
    </row>
    <row r="31" spans="1:14" s="4" customFormat="1" x14ac:dyDescent="0.2">
      <c r="A31" s="8" t="s">
        <v>10</v>
      </c>
      <c r="B31" s="9"/>
      <c r="C31" s="9"/>
      <c r="D31" s="10" t="s">
        <v>69</v>
      </c>
      <c r="E31" s="11">
        <v>10</v>
      </c>
      <c r="F31" s="47">
        <f>9*(5/60)</f>
        <v>0.75</v>
      </c>
      <c r="G31" s="48">
        <f t="shared" ref="G31:G50" si="1">IF(D31="year",F31,IF(D31="month",F31*12,IF(D31="week",F31*52,IF(D31="day",F31*365,IF(D31="run",E31*F31*52,"missing data")))))</f>
        <v>390</v>
      </c>
      <c r="H31" s="47">
        <f>G31*Electricity!$D$23</f>
        <v>78</v>
      </c>
      <c r="I31" s="47">
        <f>G31*Electricity!$D$24</f>
        <v>65</v>
      </c>
      <c r="J31" s="3" t="s">
        <v>124</v>
      </c>
      <c r="K31" s="3"/>
      <c r="L31" s="30"/>
      <c r="M31" s="31"/>
      <c r="N31" s="31"/>
    </row>
    <row r="32" spans="1:14" x14ac:dyDescent="0.2">
      <c r="A32" s="8" t="s">
        <v>2</v>
      </c>
      <c r="B32" s="9"/>
      <c r="C32" s="9"/>
      <c r="D32" s="10" t="s">
        <v>69</v>
      </c>
      <c r="E32" s="11">
        <v>7</v>
      </c>
      <c r="F32" s="47">
        <v>1.25</v>
      </c>
      <c r="G32" s="48">
        <f t="shared" si="1"/>
        <v>455</v>
      </c>
      <c r="H32" s="47">
        <f>G32*Electricity!$D$23</f>
        <v>91</v>
      </c>
      <c r="I32" s="47">
        <f>G32*Electricity!$D$24</f>
        <v>75.833333333333329</v>
      </c>
    </row>
    <row r="33" spans="1:11" x14ac:dyDescent="0.2">
      <c r="A33" s="8" t="s">
        <v>5</v>
      </c>
      <c r="B33" s="9"/>
      <c r="C33" s="9"/>
      <c r="D33" s="10" t="s">
        <v>68</v>
      </c>
      <c r="E33" s="11"/>
      <c r="F33" s="47">
        <v>1</v>
      </c>
      <c r="G33" s="48">
        <f t="shared" si="1"/>
        <v>365</v>
      </c>
      <c r="H33" s="47">
        <f>G33*Electricity!$D$23</f>
        <v>73</v>
      </c>
      <c r="I33" s="47">
        <f>G33*Electricity!$D$24</f>
        <v>60.833333333333329</v>
      </c>
      <c r="J33" s="3" t="s">
        <v>123</v>
      </c>
    </row>
    <row r="34" spans="1:11" x14ac:dyDescent="0.2">
      <c r="A34" s="8" t="s">
        <v>13</v>
      </c>
      <c r="B34" s="9"/>
      <c r="C34" s="9"/>
      <c r="D34" s="10" t="s">
        <v>69</v>
      </c>
      <c r="E34" s="11">
        <v>3</v>
      </c>
      <c r="F34" s="47">
        <v>1.5</v>
      </c>
      <c r="G34" s="48">
        <f t="shared" si="1"/>
        <v>234</v>
      </c>
      <c r="H34" s="47">
        <f>G34*Electricity!$D$23</f>
        <v>46.800000000000004</v>
      </c>
      <c r="I34" s="47">
        <f>G34*Electricity!$D$24</f>
        <v>39</v>
      </c>
    </row>
    <row r="35" spans="1:11" x14ac:dyDescent="0.2">
      <c r="A35" s="8" t="s">
        <v>15</v>
      </c>
      <c r="B35" s="9"/>
      <c r="C35" s="9"/>
      <c r="D35" s="10" t="s">
        <v>68</v>
      </c>
      <c r="E35" s="11"/>
      <c r="F35" s="47">
        <v>0.6</v>
      </c>
      <c r="G35" s="48">
        <f t="shared" si="1"/>
        <v>219</v>
      </c>
      <c r="H35" s="47">
        <f>G35*Electricity!$D$23</f>
        <v>43.800000000000004</v>
      </c>
      <c r="I35" s="47">
        <f>G35*Electricity!$D$24</f>
        <v>36.5</v>
      </c>
    </row>
    <row r="36" spans="1:11" x14ac:dyDescent="0.2">
      <c r="A36" s="8" t="s">
        <v>60</v>
      </c>
      <c r="B36" s="9"/>
      <c r="C36" s="9"/>
      <c r="D36" s="10" t="s">
        <v>68</v>
      </c>
      <c r="E36" s="11"/>
      <c r="F36" s="47">
        <v>0.5</v>
      </c>
      <c r="G36" s="48">
        <f t="shared" si="1"/>
        <v>182.5</v>
      </c>
      <c r="H36" s="47">
        <f>G36*Electricity!$D$23</f>
        <v>36.5</v>
      </c>
      <c r="I36" s="47">
        <f>G36*Electricity!$D$24</f>
        <v>30.416666666666664</v>
      </c>
    </row>
    <row r="37" spans="1:11" x14ac:dyDescent="0.2">
      <c r="A37" s="8" t="s">
        <v>17</v>
      </c>
      <c r="B37" s="9"/>
      <c r="C37" s="9"/>
      <c r="D37" s="10" t="s">
        <v>69</v>
      </c>
      <c r="E37" s="11">
        <v>3</v>
      </c>
      <c r="F37" s="47">
        <v>1</v>
      </c>
      <c r="G37" s="48">
        <f t="shared" si="1"/>
        <v>156</v>
      </c>
      <c r="H37" s="47">
        <f>G37*Electricity!$D$23</f>
        <v>31.200000000000003</v>
      </c>
      <c r="I37" s="47">
        <f>G37*Electricity!$D$24</f>
        <v>26</v>
      </c>
    </row>
    <row r="38" spans="1:11" x14ac:dyDescent="0.2">
      <c r="A38" s="8" t="s">
        <v>14</v>
      </c>
      <c r="B38" s="9"/>
      <c r="C38" s="9"/>
      <c r="D38" s="10" t="s">
        <v>68</v>
      </c>
      <c r="E38" s="11"/>
      <c r="F38" s="47">
        <v>0.3</v>
      </c>
      <c r="G38" s="48">
        <f t="shared" si="1"/>
        <v>109.5</v>
      </c>
      <c r="H38" s="47">
        <f>G38*Electricity!$D$23</f>
        <v>21.900000000000002</v>
      </c>
      <c r="I38" s="47">
        <f>G38*Electricity!$D$24</f>
        <v>18.25</v>
      </c>
    </row>
    <row r="39" spans="1:11" x14ac:dyDescent="0.2">
      <c r="A39" s="8" t="s">
        <v>77</v>
      </c>
      <c r="B39" s="9"/>
      <c r="C39" s="9"/>
      <c r="D39" s="10" t="s">
        <v>68</v>
      </c>
      <c r="E39" s="11"/>
      <c r="F39" s="47">
        <f>5*50/1000</f>
        <v>0.25</v>
      </c>
      <c r="G39" s="48">
        <f t="shared" si="1"/>
        <v>91.25</v>
      </c>
      <c r="H39" s="47">
        <f>G39*Electricity!$D$23</f>
        <v>18.25</v>
      </c>
      <c r="I39" s="47">
        <f>G39*Electricity!$D$24</f>
        <v>15.208333333333332</v>
      </c>
      <c r="J39" s="3" t="s">
        <v>74</v>
      </c>
    </row>
    <row r="40" spans="1:11" x14ac:dyDescent="0.2">
      <c r="A40" s="8" t="s">
        <v>9</v>
      </c>
      <c r="B40" s="9"/>
      <c r="C40" s="9"/>
      <c r="D40" s="10" t="s">
        <v>69</v>
      </c>
      <c r="E40" s="11">
        <v>20</v>
      </c>
      <c r="F40" s="47">
        <f>1*(5/60)</f>
        <v>8.3333333333333329E-2</v>
      </c>
      <c r="G40" s="48">
        <f t="shared" si="1"/>
        <v>86.666666666666657</v>
      </c>
      <c r="H40" s="47">
        <f>G40*Electricity!$D$23</f>
        <v>17.333333333333332</v>
      </c>
      <c r="I40" s="47">
        <f>G40*Electricity!$D$24</f>
        <v>14.444444444444443</v>
      </c>
      <c r="J40" s="3" t="s">
        <v>122</v>
      </c>
    </row>
    <row r="41" spans="1:11" x14ac:dyDescent="0.2">
      <c r="A41" s="8" t="s">
        <v>16</v>
      </c>
      <c r="B41" s="9"/>
      <c r="C41" s="9"/>
      <c r="D41" s="10" t="s">
        <v>70</v>
      </c>
      <c r="E41" s="11"/>
      <c r="F41" s="47">
        <v>1.5</v>
      </c>
      <c r="G41" s="48">
        <f t="shared" si="1"/>
        <v>78</v>
      </c>
      <c r="H41" s="47">
        <f>G41*Electricity!$D$23</f>
        <v>15.600000000000001</v>
      </c>
      <c r="I41" s="47">
        <f>G41*Electricity!$D$24</f>
        <v>13</v>
      </c>
    </row>
    <row r="42" spans="1:11" x14ac:dyDescent="0.2">
      <c r="A42" s="8" t="s">
        <v>3</v>
      </c>
      <c r="B42" s="9"/>
      <c r="C42" s="9"/>
      <c r="D42" s="10" t="s">
        <v>67</v>
      </c>
      <c r="E42" s="11"/>
      <c r="F42" s="47">
        <v>75</v>
      </c>
      <c r="G42" s="48">
        <f t="shared" si="1"/>
        <v>75</v>
      </c>
      <c r="H42" s="47">
        <f>G42*Electricity!$D$23</f>
        <v>15</v>
      </c>
      <c r="I42" s="47">
        <f>G42*Electricity!$D$24</f>
        <v>12.5</v>
      </c>
    </row>
    <row r="43" spans="1:11" x14ac:dyDescent="0.2">
      <c r="A43" s="8" t="s">
        <v>7</v>
      </c>
      <c r="B43" s="9"/>
      <c r="C43" s="9"/>
      <c r="D43" s="10" t="s">
        <v>69</v>
      </c>
      <c r="E43" s="11">
        <v>25</v>
      </c>
      <c r="F43" s="47" t="s">
        <v>22</v>
      </c>
      <c r="G43" s="48">
        <f t="shared" si="1"/>
        <v>65</v>
      </c>
      <c r="H43" s="47">
        <f>G43*Electricity!$D$23</f>
        <v>13</v>
      </c>
      <c r="I43" s="47">
        <f>G43*Electricity!$D$24</f>
        <v>10.833333333333332</v>
      </c>
      <c r="J43" s="3" t="s">
        <v>75</v>
      </c>
    </row>
    <row r="44" spans="1:11" x14ac:dyDescent="0.2">
      <c r="A44" s="8" t="s">
        <v>11</v>
      </c>
      <c r="B44" s="9"/>
      <c r="C44" s="9"/>
      <c r="D44" s="10" t="s">
        <v>69</v>
      </c>
      <c r="E44" s="11">
        <v>1</v>
      </c>
      <c r="F44" s="47">
        <v>0.75</v>
      </c>
      <c r="G44" s="48">
        <f t="shared" si="1"/>
        <v>39</v>
      </c>
      <c r="H44" s="47">
        <f>G44*Electricity!$D$23</f>
        <v>7.8000000000000007</v>
      </c>
      <c r="I44" s="47">
        <f>G44*Electricity!$D$24</f>
        <v>6.5</v>
      </c>
    </row>
    <row r="45" spans="1:11" x14ac:dyDescent="0.2">
      <c r="A45" s="8" t="s">
        <v>8</v>
      </c>
      <c r="B45" s="9"/>
      <c r="C45" s="9"/>
      <c r="D45" s="10" t="s">
        <v>68</v>
      </c>
      <c r="E45" s="11"/>
      <c r="F45" s="47">
        <v>0.1</v>
      </c>
      <c r="G45" s="48">
        <f t="shared" si="1"/>
        <v>36.5</v>
      </c>
      <c r="H45" s="47">
        <f>G45*Electricity!$D$23</f>
        <v>7.3000000000000007</v>
      </c>
      <c r="I45" s="47">
        <f>G45*Electricity!$D$24</f>
        <v>6.083333333333333</v>
      </c>
    </row>
    <row r="46" spans="1:11" x14ac:dyDescent="0.2">
      <c r="A46" s="8" t="s">
        <v>6</v>
      </c>
      <c r="B46" s="9"/>
      <c r="C46" s="9"/>
      <c r="D46" s="10" t="s">
        <v>69</v>
      </c>
      <c r="E46" s="11">
        <v>2</v>
      </c>
      <c r="F46" s="47" t="s">
        <v>19</v>
      </c>
      <c r="G46" s="48">
        <f t="shared" si="1"/>
        <v>31.2</v>
      </c>
      <c r="H46" s="47">
        <f>G46*Electricity!$D$23</f>
        <v>6.24</v>
      </c>
      <c r="I46" s="47">
        <f>G46*Electricity!$D$24</f>
        <v>5.1999999999999993</v>
      </c>
    </row>
    <row r="47" spans="1:11" x14ac:dyDescent="0.2">
      <c r="A47" s="8" t="s">
        <v>12</v>
      </c>
      <c r="B47" s="9"/>
      <c r="C47" s="9"/>
      <c r="D47" s="10" t="s">
        <v>69</v>
      </c>
      <c r="E47" s="11">
        <v>5</v>
      </c>
      <c r="F47" s="47" t="s">
        <v>20</v>
      </c>
      <c r="G47" s="48">
        <f t="shared" si="1"/>
        <v>15.6</v>
      </c>
      <c r="H47" s="47">
        <f>G47*Electricity!$D$23</f>
        <v>3.12</v>
      </c>
      <c r="I47" s="47">
        <f>G47*Electricity!$D$24</f>
        <v>2.5999999999999996</v>
      </c>
      <c r="K47" s="29"/>
    </row>
    <row r="48" spans="1:11" x14ac:dyDescent="0.2">
      <c r="A48" s="8" t="s">
        <v>76</v>
      </c>
      <c r="B48" s="9"/>
      <c r="C48" s="9"/>
      <c r="D48" s="10" t="s">
        <v>68</v>
      </c>
      <c r="E48" s="11"/>
      <c r="F48" s="47">
        <f>5*5/1000</f>
        <v>2.5000000000000001E-2</v>
      </c>
      <c r="G48" s="48">
        <f t="shared" si="1"/>
        <v>9.125</v>
      </c>
      <c r="H48" s="47">
        <f>G48*Electricity!$D$23</f>
        <v>1.8250000000000002</v>
      </c>
      <c r="I48" s="47">
        <f>G48*Electricity!$D$24</f>
        <v>1.5208333333333333</v>
      </c>
      <c r="J48" s="3" t="s">
        <v>74</v>
      </c>
    </row>
    <row r="49" spans="1:10" x14ac:dyDescent="0.2">
      <c r="A49" s="8" t="s">
        <v>1</v>
      </c>
      <c r="B49" s="9"/>
      <c r="C49" s="9"/>
      <c r="D49" s="10" t="s">
        <v>68</v>
      </c>
      <c r="E49" s="11"/>
      <c r="F49" s="47" t="s">
        <v>18</v>
      </c>
      <c r="G49" s="48">
        <f t="shared" si="1"/>
        <v>7.3</v>
      </c>
      <c r="H49" s="47">
        <f>G49*Electricity!$D$23</f>
        <v>1.46</v>
      </c>
      <c r="I49" s="47">
        <f>G49*Electricity!$D$24</f>
        <v>1.2166666666666666</v>
      </c>
      <c r="J49" s="28"/>
    </row>
    <row r="50" spans="1:10" x14ac:dyDescent="0.2">
      <c r="A50" s="8" t="s">
        <v>4</v>
      </c>
      <c r="B50" s="9"/>
      <c r="C50" s="9"/>
      <c r="D50" s="10" t="s">
        <v>67</v>
      </c>
      <c r="E50" s="11"/>
      <c r="F50" s="47">
        <v>0.5</v>
      </c>
      <c r="G50" s="48">
        <f t="shared" si="1"/>
        <v>0.5</v>
      </c>
      <c r="H50" s="47">
        <f>G50*Electricity!$D$23</f>
        <v>0.1</v>
      </c>
      <c r="I50" s="47">
        <f>G50*Electricity!$D$24</f>
        <v>8.3333333333333329E-2</v>
      </c>
    </row>
    <row r="51" spans="1:10" x14ac:dyDescent="0.2">
      <c r="A51" s="27"/>
      <c r="B51" s="28"/>
      <c r="C51" s="28"/>
      <c r="D51" s="29"/>
      <c r="E51" s="30"/>
      <c r="F51" s="31"/>
      <c r="G51" s="31"/>
    </row>
    <row r="52" spans="1:10" x14ac:dyDescent="0.2">
      <c r="H52" s="45"/>
      <c r="I52" s="45"/>
    </row>
  </sheetData>
  <sheetProtection insertRows="0"/>
  <sortState xmlns:xlrd2="http://schemas.microsoft.com/office/spreadsheetml/2017/richdata2" ref="A31:J50">
    <sortCondition descending="1" ref="G31:G50"/>
  </sortState>
  <mergeCells count="4">
    <mergeCell ref="A29:C29"/>
    <mergeCell ref="K10:L10"/>
    <mergeCell ref="D29:F29"/>
    <mergeCell ref="G29:I2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9" orientation="landscape" verticalDpi="0" r:id="rId1"/>
  <headerFooter alignWithMargins="0">
    <oddHeader>&amp;C&amp;F  &amp;A
Copyright © May-18 Teign Energy Communities.  All Right Reserved   Creative Commons Attribution-NonCommercial 3.0 Unported License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DAE4-F5BA-4FAD-9A00-811C54DA11E4}">
  <dimension ref="A1:L43"/>
  <sheetViews>
    <sheetView workbookViewId="0">
      <selection activeCell="I19" sqref="I19"/>
    </sheetView>
  </sheetViews>
  <sheetFormatPr defaultRowHeight="12.75" x14ac:dyDescent="0.2"/>
  <cols>
    <col min="1" max="1" width="28.7109375" customWidth="1"/>
    <col min="2" max="2" width="12.140625" customWidth="1"/>
    <col min="3" max="3" width="11.5703125" bestFit="1" customWidth="1"/>
  </cols>
  <sheetData>
    <row r="1" spans="1:12" ht="15.75" x14ac:dyDescent="0.2">
      <c r="A1" s="1" t="str">
        <f>General!A1</f>
        <v>Name of Building/Organisation/Owner:</v>
      </c>
      <c r="B1" s="1"/>
      <c r="C1" s="2"/>
      <c r="D1" s="2"/>
      <c r="E1" s="2">
        <f>General!C1</f>
        <v>0</v>
      </c>
      <c r="F1" s="2"/>
      <c r="G1" s="2"/>
      <c r="H1" s="2"/>
      <c r="I1" s="3"/>
      <c r="J1" s="3"/>
      <c r="K1" s="3"/>
      <c r="L1" s="3"/>
    </row>
    <row r="2" spans="1:12" ht="15.75" x14ac:dyDescent="0.2">
      <c r="A2" s="2"/>
      <c r="B2" s="1"/>
      <c r="C2" s="2"/>
      <c r="D2" s="2"/>
      <c r="E2" s="2"/>
      <c r="F2" s="2"/>
      <c r="G2" s="2"/>
      <c r="H2" s="2"/>
      <c r="I2" s="3"/>
      <c r="J2" s="3"/>
      <c r="K2" s="3"/>
      <c r="L2" s="3"/>
    </row>
    <row r="3" spans="1:12" ht="15.75" x14ac:dyDescent="0.2">
      <c r="A3" s="2" t="s">
        <v>84</v>
      </c>
      <c r="B3" s="1"/>
      <c r="C3" s="2"/>
      <c r="D3" s="2"/>
      <c r="E3" s="2"/>
      <c r="F3" s="2"/>
      <c r="G3" s="2"/>
      <c r="H3" s="2"/>
      <c r="I3" s="3"/>
      <c r="J3" s="3"/>
      <c r="K3" s="3"/>
      <c r="L3" s="3"/>
    </row>
    <row r="4" spans="1:12" ht="15.75" x14ac:dyDescent="0.2">
      <c r="A4" s="2" t="s">
        <v>100</v>
      </c>
      <c r="B4" s="1"/>
      <c r="C4" s="2"/>
      <c r="D4" s="2"/>
      <c r="E4" s="2"/>
      <c r="F4" s="2"/>
      <c r="G4" s="2"/>
      <c r="H4" s="2"/>
      <c r="I4" s="3"/>
      <c r="J4" s="3"/>
      <c r="K4" s="3"/>
      <c r="L4" s="3"/>
    </row>
    <row r="5" spans="1:12" ht="15.75" x14ac:dyDescent="0.2">
      <c r="A5" s="2" t="s">
        <v>101</v>
      </c>
      <c r="B5" s="1"/>
      <c r="C5" s="2"/>
      <c r="D5" s="2"/>
      <c r="E5" s="2"/>
      <c r="F5" s="2"/>
      <c r="G5" s="2"/>
      <c r="H5" s="2"/>
      <c r="I5" s="3"/>
      <c r="J5" s="3"/>
      <c r="K5" s="3"/>
      <c r="L5" s="3"/>
    </row>
    <row r="6" spans="1:12" s="3" customFormat="1" ht="15.75" x14ac:dyDescent="0.2">
      <c r="A6" s="2" t="s">
        <v>103</v>
      </c>
      <c r="B6" s="1"/>
      <c r="C6" s="2"/>
      <c r="D6" s="2"/>
      <c r="E6" s="2"/>
      <c r="F6" s="2"/>
      <c r="G6" s="2"/>
      <c r="H6" s="2"/>
    </row>
    <row r="7" spans="1:12" s="3" customFormat="1" ht="15.75" x14ac:dyDescent="0.2">
      <c r="A7" s="2" t="s">
        <v>104</v>
      </c>
      <c r="B7" s="1"/>
      <c r="C7" s="2"/>
      <c r="D7" s="2"/>
      <c r="E7" s="2"/>
      <c r="F7" s="2"/>
      <c r="G7" s="2"/>
      <c r="H7" s="2"/>
    </row>
    <row r="8" spans="1:12" s="3" customFormat="1" ht="15.75" x14ac:dyDescent="0.2">
      <c r="A8" s="2" t="s">
        <v>102</v>
      </c>
      <c r="B8" s="1"/>
      <c r="C8" s="2"/>
      <c r="D8" s="2"/>
      <c r="E8" s="2"/>
      <c r="F8" s="2"/>
      <c r="G8" s="2"/>
      <c r="H8" s="2"/>
    </row>
    <row r="9" spans="1:12" s="3" customFormat="1" ht="15.75" x14ac:dyDescent="0.2">
      <c r="A9" s="2" t="s">
        <v>97</v>
      </c>
      <c r="B9" s="1"/>
      <c r="C9" s="2"/>
      <c r="D9" s="2"/>
      <c r="E9" s="2"/>
      <c r="F9" s="2"/>
      <c r="G9" s="2"/>
      <c r="H9" s="2"/>
    </row>
    <row r="10" spans="1:12" s="3" customFormat="1" ht="15.75" x14ac:dyDescent="0.2">
      <c r="A10" s="2" t="s">
        <v>98</v>
      </c>
      <c r="B10" s="1"/>
      <c r="C10" s="2"/>
      <c r="D10" s="2"/>
      <c r="E10" s="2"/>
      <c r="F10" s="2"/>
      <c r="G10" s="2"/>
      <c r="H10" s="2"/>
    </row>
    <row r="11" spans="1:12" s="3" customFormat="1" ht="15.75" x14ac:dyDescent="0.2">
      <c r="A11" s="2" t="s">
        <v>99</v>
      </c>
      <c r="B11" s="1"/>
      <c r="C11" s="2"/>
      <c r="D11" s="2"/>
      <c r="E11" s="2"/>
      <c r="F11" s="2"/>
      <c r="G11" s="2"/>
      <c r="H11" s="2"/>
    </row>
    <row r="12" spans="1:12" s="3" customFormat="1" ht="15.75" x14ac:dyDescent="0.2">
      <c r="A12" s="2"/>
      <c r="B12" s="1"/>
      <c r="C12" s="2"/>
      <c r="D12" s="2"/>
      <c r="E12" s="2"/>
      <c r="F12" s="2"/>
      <c r="G12" s="2"/>
      <c r="H12" s="2"/>
    </row>
    <row r="13" spans="1:12" ht="15.75" x14ac:dyDescent="0.2">
      <c r="A13" s="2" t="s">
        <v>81</v>
      </c>
      <c r="B13" s="36">
        <v>100</v>
      </c>
      <c r="C13" s="2" t="s">
        <v>82</v>
      </c>
      <c r="D13" s="66">
        <f>B13*8760/1000</f>
        <v>876</v>
      </c>
      <c r="E13" s="2" t="s">
        <v>129</v>
      </c>
      <c r="F13" s="2"/>
      <c r="G13" s="2"/>
      <c r="H13" s="2"/>
      <c r="I13" s="3"/>
      <c r="J13" s="3"/>
      <c r="K13" s="3"/>
      <c r="L13" s="3"/>
    </row>
    <row r="14" spans="1:12" ht="15.75" x14ac:dyDescent="0.2">
      <c r="A14" s="1"/>
      <c r="B14" s="1"/>
      <c r="C14" s="2"/>
      <c r="D14" s="2"/>
      <c r="E14" s="2"/>
      <c r="F14" s="2"/>
      <c r="G14" s="2"/>
      <c r="H14" s="2"/>
      <c r="I14" s="3"/>
      <c r="J14" s="3"/>
      <c r="K14" s="3"/>
      <c r="L14" s="3"/>
    </row>
    <row r="15" spans="1:12" ht="63" x14ac:dyDescent="0.2">
      <c r="A15" s="6" t="s">
        <v>57</v>
      </c>
      <c r="B15" s="7" t="s">
        <v>105</v>
      </c>
      <c r="C15" s="7" t="s">
        <v>83</v>
      </c>
      <c r="D15" s="7" t="s">
        <v>61</v>
      </c>
      <c r="E15" s="7" t="s">
        <v>62</v>
      </c>
      <c r="F15" s="25" t="s">
        <v>73</v>
      </c>
      <c r="G15" s="26"/>
      <c r="I15" s="26"/>
      <c r="J15" s="26"/>
      <c r="K15" s="64"/>
      <c r="L15" s="64"/>
    </row>
    <row r="16" spans="1:12" ht="15.75" x14ac:dyDescent="0.2">
      <c r="A16" s="35" t="s">
        <v>127</v>
      </c>
      <c r="B16" s="17">
        <v>1.75</v>
      </c>
      <c r="C16" s="65">
        <f>B16*8760/1000</f>
        <v>15.33</v>
      </c>
      <c r="D16" s="46">
        <f>C16*Electricity!$D$23</f>
        <v>3.0660000000000003</v>
      </c>
      <c r="E16" s="46">
        <f>C16*Electricity!$D$24</f>
        <v>2.5549999999999997</v>
      </c>
      <c r="F16" s="3" t="s">
        <v>128</v>
      </c>
      <c r="G16" s="53"/>
      <c r="I16" s="28"/>
      <c r="J16" s="28"/>
      <c r="K16" s="29"/>
      <c r="L16" s="30"/>
    </row>
    <row r="17" spans="1:12" ht="15.75" x14ac:dyDescent="0.2">
      <c r="A17" s="35"/>
      <c r="B17" s="17"/>
      <c r="C17" s="65">
        <f t="shared" ref="C17:C27" si="0">B17*8760/1000</f>
        <v>0</v>
      </c>
      <c r="D17" s="46">
        <f>C17*Electricity!$D$23</f>
        <v>0</v>
      </c>
      <c r="E17" s="46">
        <f>C17*Electricity!$D$24</f>
        <v>0</v>
      </c>
      <c r="F17" s="53"/>
      <c r="G17" s="53"/>
      <c r="H17" s="3"/>
      <c r="I17" s="28"/>
      <c r="J17" s="28"/>
      <c r="K17" s="29"/>
      <c r="L17" s="30"/>
    </row>
    <row r="18" spans="1:12" ht="15.75" x14ac:dyDescent="0.2">
      <c r="A18" s="35"/>
      <c r="B18" s="17"/>
      <c r="C18" s="65">
        <f t="shared" si="0"/>
        <v>0</v>
      </c>
      <c r="D18" s="46">
        <f>C18*Electricity!$D$23</f>
        <v>0</v>
      </c>
      <c r="E18" s="46">
        <f>C18*Electricity!$D$24</f>
        <v>0</v>
      </c>
      <c r="F18" s="53"/>
      <c r="G18" s="53"/>
      <c r="H18" s="3"/>
      <c r="I18" s="29"/>
      <c r="J18" s="28"/>
      <c r="K18" s="29"/>
      <c r="L18" s="30"/>
    </row>
    <row r="19" spans="1:12" ht="15.75" x14ac:dyDescent="0.2">
      <c r="A19" s="35"/>
      <c r="B19" s="17"/>
      <c r="C19" s="65">
        <f t="shared" si="0"/>
        <v>0</v>
      </c>
      <c r="D19" s="46">
        <f>C19*Electricity!$D$23</f>
        <v>0</v>
      </c>
      <c r="E19" s="46">
        <f>C19*Electricity!$D$24</f>
        <v>0</v>
      </c>
      <c r="F19" s="53"/>
      <c r="G19" s="53"/>
      <c r="H19" s="3"/>
      <c r="I19" s="28"/>
      <c r="J19" s="28"/>
      <c r="K19" s="29"/>
      <c r="L19" s="30"/>
    </row>
    <row r="20" spans="1:12" ht="15.75" x14ac:dyDescent="0.2">
      <c r="A20" s="35"/>
      <c r="B20" s="17"/>
      <c r="C20" s="65">
        <f t="shared" si="0"/>
        <v>0</v>
      </c>
      <c r="D20" s="46">
        <f>C20*Electricity!$D$23</f>
        <v>0</v>
      </c>
      <c r="E20" s="46">
        <f>C20*Electricity!$D$24</f>
        <v>0</v>
      </c>
      <c r="F20" s="53"/>
      <c r="G20" s="53"/>
      <c r="H20" s="3"/>
      <c r="I20" s="28"/>
      <c r="J20" s="28"/>
      <c r="K20" s="29"/>
      <c r="L20" s="30"/>
    </row>
    <row r="21" spans="1:12" ht="15.75" x14ac:dyDescent="0.2">
      <c r="A21" s="35"/>
      <c r="B21" s="17"/>
      <c r="C21" s="65">
        <f t="shared" si="0"/>
        <v>0</v>
      </c>
      <c r="D21" s="46">
        <f>C21*Electricity!$D$23</f>
        <v>0</v>
      </c>
      <c r="E21" s="46">
        <f>C21*Electricity!$D$24</f>
        <v>0</v>
      </c>
      <c r="F21" s="53"/>
      <c r="G21" s="53"/>
      <c r="H21" s="3"/>
      <c r="I21" s="28"/>
      <c r="J21" s="28"/>
      <c r="K21" s="29"/>
      <c r="L21" s="30"/>
    </row>
    <row r="22" spans="1:12" ht="15.75" x14ac:dyDescent="0.2">
      <c r="A22" s="35"/>
      <c r="B22" s="17"/>
      <c r="C22" s="65">
        <f t="shared" si="0"/>
        <v>0</v>
      </c>
      <c r="D22" s="46">
        <f>C22*Electricity!$D$23</f>
        <v>0</v>
      </c>
      <c r="E22" s="46">
        <f>C22*Electricity!$D$24</f>
        <v>0</v>
      </c>
      <c r="F22" s="53"/>
      <c r="G22" s="53"/>
      <c r="H22" s="3"/>
      <c r="I22" s="28"/>
      <c r="J22" s="28"/>
      <c r="K22" s="29"/>
      <c r="L22" s="30"/>
    </row>
    <row r="23" spans="1:12" ht="15.75" x14ac:dyDescent="0.2">
      <c r="A23" s="35"/>
      <c r="B23" s="17"/>
      <c r="C23" s="65">
        <f t="shared" si="0"/>
        <v>0</v>
      </c>
      <c r="D23" s="46">
        <f>C23*Electricity!$D$23</f>
        <v>0</v>
      </c>
      <c r="E23" s="46">
        <f>C23*Electricity!$D$24</f>
        <v>0</v>
      </c>
      <c r="F23" s="53"/>
      <c r="G23" s="53"/>
      <c r="H23" s="3"/>
      <c r="I23" s="28"/>
      <c r="J23" s="28"/>
      <c r="K23" s="29"/>
      <c r="L23" s="30"/>
    </row>
    <row r="24" spans="1:12" ht="15.75" x14ac:dyDescent="0.2">
      <c r="A24" s="35"/>
      <c r="B24" s="17"/>
      <c r="C24" s="65">
        <f t="shared" si="0"/>
        <v>0</v>
      </c>
      <c r="D24" s="46">
        <f>C24*Electricity!$D$23</f>
        <v>0</v>
      </c>
      <c r="E24" s="46">
        <f>C24*Electricity!$D$24</f>
        <v>0</v>
      </c>
      <c r="F24" s="53"/>
      <c r="G24" s="53"/>
      <c r="H24" s="3"/>
      <c r="I24" s="28"/>
      <c r="J24" s="28"/>
      <c r="K24" s="29"/>
      <c r="L24" s="30"/>
    </row>
    <row r="25" spans="1:12" ht="15.75" x14ac:dyDescent="0.2">
      <c r="A25" s="35"/>
      <c r="B25" s="17"/>
      <c r="C25" s="65">
        <f t="shared" si="0"/>
        <v>0</v>
      </c>
      <c r="D25" s="46">
        <f>C25*Electricity!$D$23</f>
        <v>0</v>
      </c>
      <c r="E25" s="46">
        <f>C25*Electricity!$D$24</f>
        <v>0</v>
      </c>
      <c r="F25" s="53"/>
      <c r="G25" s="53"/>
      <c r="H25" s="3"/>
      <c r="I25" s="28"/>
      <c r="J25" s="28"/>
      <c r="K25" s="29"/>
      <c r="L25" s="30"/>
    </row>
    <row r="26" spans="1:12" ht="15.75" x14ac:dyDescent="0.2">
      <c r="A26" s="35"/>
      <c r="B26" s="17"/>
      <c r="C26" s="65">
        <f t="shared" si="0"/>
        <v>0</v>
      </c>
      <c r="D26" s="46">
        <f>C26*Electricity!$D$23</f>
        <v>0</v>
      </c>
      <c r="E26" s="46">
        <f>C26*Electricity!$D$24</f>
        <v>0</v>
      </c>
      <c r="F26" s="53"/>
      <c r="G26" s="53"/>
      <c r="H26" s="3"/>
      <c r="I26" s="28"/>
      <c r="J26" s="28"/>
      <c r="K26" s="32"/>
      <c r="L26" s="30"/>
    </row>
    <row r="27" spans="1:12" ht="15.75" x14ac:dyDescent="0.2">
      <c r="A27" s="35"/>
      <c r="B27" s="17"/>
      <c r="C27" s="65">
        <f t="shared" si="0"/>
        <v>0</v>
      </c>
      <c r="D27" s="46">
        <f>C27*Electricity!$D$23</f>
        <v>0</v>
      </c>
      <c r="E27" s="46">
        <f>C27*Electricity!$D$24</f>
        <v>0</v>
      </c>
      <c r="F27" s="53"/>
      <c r="G27" s="53"/>
      <c r="H27" s="3"/>
      <c r="I27" s="28"/>
      <c r="J27" s="28"/>
      <c r="K27" s="29"/>
      <c r="L27" s="30"/>
    </row>
    <row r="28" spans="1:12" ht="15.75" x14ac:dyDescent="0.2">
      <c r="A28" s="33"/>
      <c r="B28" s="34"/>
      <c r="C28" s="34"/>
      <c r="D28" s="2"/>
      <c r="E28" s="2"/>
      <c r="F28" s="2"/>
      <c r="G28" s="2"/>
      <c r="H28" s="27"/>
      <c r="I28" s="28"/>
      <c r="J28" s="28"/>
      <c r="K28" s="29"/>
      <c r="L28" s="30"/>
    </row>
    <row r="29" spans="1:12" ht="15.75" x14ac:dyDescent="0.2">
      <c r="A29" s="12" t="s">
        <v>93</v>
      </c>
      <c r="B29" s="34"/>
      <c r="C29" s="52">
        <f>SUM(C16:C27)</f>
        <v>15.33</v>
      </c>
      <c r="D29" s="49">
        <f>SUM(D16:D27)</f>
        <v>3.0660000000000003</v>
      </c>
      <c r="E29" s="49">
        <f>SUM(E16:E27)</f>
        <v>2.5549999999999997</v>
      </c>
      <c r="F29" s="54"/>
      <c r="G29" s="54"/>
      <c r="H29" s="27"/>
      <c r="I29" s="28"/>
      <c r="J29" s="28"/>
      <c r="K29" s="29"/>
      <c r="L29" s="30"/>
    </row>
    <row r="30" spans="1:12" ht="15.75" x14ac:dyDescent="0.2">
      <c r="A30" s="12" t="s">
        <v>106</v>
      </c>
      <c r="B30" s="34"/>
      <c r="C30" s="50">
        <f>C29/(B13*8760)</f>
        <v>1.7499999999999998E-5</v>
      </c>
      <c r="D30" s="34"/>
      <c r="F30" s="2"/>
      <c r="G30" s="2"/>
      <c r="H30" s="27"/>
      <c r="I30" s="28"/>
      <c r="J30" s="28"/>
      <c r="K30" s="29"/>
      <c r="L30" s="30"/>
    </row>
    <row r="31" spans="1:12" ht="15.75" x14ac:dyDescent="0.2">
      <c r="A31" s="33"/>
      <c r="B31" s="34"/>
      <c r="C31" s="34"/>
      <c r="D31" s="34"/>
      <c r="E31" s="33"/>
      <c r="F31" s="2"/>
      <c r="G31" s="2"/>
      <c r="H31" s="27"/>
      <c r="I31" s="28"/>
      <c r="J31" s="28"/>
      <c r="K31" s="29"/>
      <c r="L31" s="30"/>
    </row>
    <row r="32" spans="1:12" ht="15.75" x14ac:dyDescent="0.2">
      <c r="A32" s="33"/>
      <c r="B32" s="34"/>
      <c r="C32" s="34"/>
      <c r="D32" s="34"/>
      <c r="E32" s="33"/>
      <c r="F32" s="2"/>
      <c r="G32" s="2"/>
      <c r="H32" s="27"/>
      <c r="I32" s="28"/>
      <c r="J32" s="28"/>
      <c r="K32" s="29"/>
      <c r="L32" s="30"/>
    </row>
    <row r="33" spans="1:12" ht="15.75" x14ac:dyDescent="0.2">
      <c r="A33" s="33" t="s">
        <v>111</v>
      </c>
      <c r="B33" s="34"/>
      <c r="C33" s="34"/>
      <c r="D33" s="34"/>
      <c r="E33" s="33"/>
      <c r="F33" s="2"/>
      <c r="G33" s="2"/>
      <c r="H33" s="27"/>
      <c r="I33" s="28"/>
      <c r="J33" s="28"/>
      <c r="K33" s="29"/>
      <c r="L33" s="30"/>
    </row>
    <row r="34" spans="1:12" ht="63" x14ac:dyDescent="0.2">
      <c r="A34" s="6" t="s">
        <v>80</v>
      </c>
      <c r="B34" s="7" t="s">
        <v>21</v>
      </c>
      <c r="C34" s="7" t="s">
        <v>107</v>
      </c>
      <c r="D34" s="25"/>
      <c r="E34" s="26"/>
      <c r="F34" s="26"/>
      <c r="G34" s="26"/>
      <c r="H34" s="26"/>
      <c r="I34" s="26"/>
      <c r="J34" s="28"/>
      <c r="K34" s="29"/>
      <c r="L34" s="30"/>
    </row>
    <row r="35" spans="1:12" ht="15.75" x14ac:dyDescent="0.2">
      <c r="A35" s="8" t="s">
        <v>5</v>
      </c>
      <c r="B35" s="58" t="s">
        <v>110</v>
      </c>
      <c r="C35" s="59">
        <f t="shared" ref="C35:C43" si="1">B35*8760/1000</f>
        <v>262.8</v>
      </c>
      <c r="D35" s="57" t="s">
        <v>109</v>
      </c>
      <c r="E35" s="30"/>
      <c r="F35" s="55"/>
      <c r="G35" s="56"/>
      <c r="H35" s="55"/>
      <c r="I35" s="55"/>
      <c r="J35" s="3"/>
      <c r="K35" s="3"/>
      <c r="L35" s="30"/>
    </row>
    <row r="36" spans="1:12" ht="15.75" x14ac:dyDescent="0.2">
      <c r="A36" s="8" t="s">
        <v>115</v>
      </c>
      <c r="B36" s="58">
        <v>15</v>
      </c>
      <c r="C36" s="59">
        <f t="shared" si="1"/>
        <v>131.4</v>
      </c>
      <c r="D36" s="57"/>
      <c r="E36" s="30"/>
      <c r="F36" s="55"/>
      <c r="G36" s="56"/>
      <c r="H36" s="55"/>
      <c r="I36" s="55"/>
      <c r="J36" s="3"/>
      <c r="K36" s="3"/>
      <c r="L36" s="3"/>
    </row>
    <row r="37" spans="1:12" ht="15.75" x14ac:dyDescent="0.2">
      <c r="A37" s="8" t="s">
        <v>119</v>
      </c>
      <c r="B37" s="58">
        <v>10</v>
      </c>
      <c r="C37" s="59">
        <f t="shared" si="1"/>
        <v>87.6</v>
      </c>
      <c r="E37" s="30"/>
      <c r="F37" s="55"/>
      <c r="G37" s="56"/>
      <c r="H37" s="55"/>
      <c r="I37" s="55"/>
      <c r="J37" s="3"/>
      <c r="K37" s="3"/>
      <c r="L37" s="3"/>
    </row>
    <row r="38" spans="1:12" ht="15.75" x14ac:dyDescent="0.2">
      <c r="A38" s="8" t="s">
        <v>10</v>
      </c>
      <c r="B38" s="58" t="s">
        <v>108</v>
      </c>
      <c r="C38" s="59">
        <f t="shared" si="1"/>
        <v>35.04</v>
      </c>
      <c r="D38" s="57" t="s">
        <v>114</v>
      </c>
      <c r="E38" s="30"/>
      <c r="F38" s="55"/>
      <c r="G38" s="56"/>
      <c r="H38" s="55"/>
      <c r="I38" s="55"/>
      <c r="J38" s="3"/>
      <c r="K38" s="3"/>
      <c r="L38" s="3"/>
    </row>
    <row r="39" spans="1:12" ht="15.75" x14ac:dyDescent="0.2">
      <c r="A39" s="8" t="s">
        <v>118</v>
      </c>
      <c r="B39" s="58">
        <v>4</v>
      </c>
      <c r="C39" s="59">
        <f t="shared" si="1"/>
        <v>35.04</v>
      </c>
      <c r="E39" s="30"/>
      <c r="F39" s="31"/>
      <c r="G39" s="31"/>
      <c r="H39" s="3"/>
      <c r="I39" s="3"/>
      <c r="J39" s="3"/>
      <c r="K39" s="3"/>
      <c r="L39" s="3"/>
    </row>
    <row r="40" spans="1:12" ht="15.75" x14ac:dyDescent="0.2">
      <c r="A40" s="8" t="s">
        <v>116</v>
      </c>
      <c r="B40" s="58">
        <v>3</v>
      </c>
      <c r="C40" s="59">
        <f t="shared" si="1"/>
        <v>26.28</v>
      </c>
      <c r="D40" s="29"/>
    </row>
    <row r="41" spans="1:12" ht="15.75" x14ac:dyDescent="0.2">
      <c r="A41" s="8" t="s">
        <v>120</v>
      </c>
      <c r="B41" s="58">
        <v>3</v>
      </c>
      <c r="C41" s="59">
        <f t="shared" si="1"/>
        <v>26.28</v>
      </c>
    </row>
    <row r="42" spans="1:12" ht="15.75" x14ac:dyDescent="0.2">
      <c r="A42" s="8" t="s">
        <v>117</v>
      </c>
      <c r="B42" s="58">
        <v>2</v>
      </c>
      <c r="C42" s="59">
        <f t="shared" si="1"/>
        <v>17.52</v>
      </c>
      <c r="D42" s="60" t="s">
        <v>121</v>
      </c>
    </row>
    <row r="43" spans="1:12" ht="15.75" x14ac:dyDescent="0.2">
      <c r="A43" s="8" t="s">
        <v>112</v>
      </c>
      <c r="B43" s="58">
        <v>1</v>
      </c>
      <c r="C43" s="59">
        <f t="shared" si="1"/>
        <v>8.76</v>
      </c>
      <c r="D43" s="57" t="s">
        <v>113</v>
      </c>
    </row>
  </sheetData>
  <sortState xmlns:xlrd2="http://schemas.microsoft.com/office/spreadsheetml/2017/richdata2" ref="A35:D43">
    <sortCondition descending="1" ref="B35:B43"/>
  </sortState>
  <mergeCells count="1">
    <mergeCell ref="K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</vt:lpstr>
      <vt:lpstr>Electricity</vt:lpstr>
      <vt:lpstr>Electric-items</vt:lpstr>
      <vt:lpstr>Baseload-items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Fuad Al-Tawil</dc:creator>
  <cp:lastModifiedBy>Fuad Al-Tawil</cp:lastModifiedBy>
  <cp:lastPrinted>2019-02-11T16:55:34Z</cp:lastPrinted>
  <dcterms:created xsi:type="dcterms:W3CDTF">2009-12-02T19:51:27Z</dcterms:created>
  <dcterms:modified xsi:type="dcterms:W3CDTF">2024-11-26T09:22:41Z</dcterms:modified>
</cp:coreProperties>
</file>